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8800" windowHeight="12375" tabRatio="770" activeTab="0"/>
  </bookViews>
  <sheets>
    <sheet name="информация на сайт 2019" sheetId="1" r:id="rId1"/>
    <sheet name="информация на сайт 2018" sheetId="2" r:id="rId2"/>
    <sheet name="информация на сайт 2017" sheetId="3" r:id="rId3"/>
    <sheet name="информация на сайт 2016" sheetId="4" r:id="rId4"/>
    <sheet name="информация на сайт 2015" sheetId="5" r:id="rId5"/>
    <sheet name="информация на сайт 2014" sheetId="6" r:id="rId6"/>
    <sheet name="информация на сайт 2013" sheetId="7" r:id="rId7"/>
    <sheet name="информация на сайт 2012" sheetId="8" r:id="rId8"/>
    <sheet name="информация на сайт 2011" sheetId="9" r:id="rId9"/>
    <sheet name="информация на сайт 2010" sheetId="10" r:id="rId10"/>
    <sheet name="информация на сайт 2009" sheetId="11" r:id="rId11"/>
    <sheet name="информация на сайт 2008" sheetId="12" r:id="rId12"/>
  </sheets>
  <externalReferences>
    <externalReference r:id="rId15"/>
    <externalReference r:id="rId16"/>
    <externalReference r:id="rId17"/>
    <externalReference r:id="rId18"/>
  </externalReferences>
  <definedNames>
    <definedName name="_xlnm.Print_Area" localSheetId="11">'информация на сайт 2008'!$A$1:$J$91</definedName>
    <definedName name="_xlnm.Print_Area" localSheetId="9">'информация на сайт 2010'!$A$1:$J$92</definedName>
    <definedName name="_xlnm.Print_Area" localSheetId="8">'информация на сайт 2011'!$A$1:$J$92</definedName>
    <definedName name="_xlnm.Print_Area" localSheetId="7">'информация на сайт 2012'!$A$1:$J$97</definedName>
    <definedName name="_xlnm.Print_Area" localSheetId="6">'информация на сайт 2013'!$A$1:$J$97</definedName>
    <definedName name="_xlnm.Print_Area" localSheetId="5">'информация на сайт 2014'!$A$1:$J$97</definedName>
    <definedName name="_xlnm.Print_Area" localSheetId="4">'информация на сайт 2015'!$A$1:$J$97</definedName>
    <definedName name="_xlnm.Print_Area" localSheetId="3">'информация на сайт 2016'!$A$1:$J$97</definedName>
    <definedName name="_xlnm.Print_Area" localSheetId="2">'информация на сайт 2017'!$A$1:$J$91</definedName>
    <definedName name="_xlnm.Print_Area" localSheetId="1">'информация на сайт 2018'!$A$1:$J$85</definedName>
    <definedName name="_xlnm.Print_Area" localSheetId="0">'информация на сайт 2019'!$A$1:$J$85</definedName>
  </definedNames>
  <calcPr fullCalcOnLoad="1"/>
</workbook>
</file>

<file path=xl/sharedStrings.xml><?xml version="1.0" encoding="utf-8"?>
<sst xmlns="http://schemas.openxmlformats.org/spreadsheetml/2006/main" count="1641" uniqueCount="229">
  <si>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</si>
  <si>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</si>
  <si>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</si>
  <si>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</si>
  <si>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</si>
  <si>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</si>
  <si>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</si>
  <si>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</si>
  <si>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</si>
  <si>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</si>
  <si>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</si>
  <si>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</si>
  <si>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</si>
  <si>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</si>
  <si>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</si>
  <si>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</si>
  <si>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</si>
  <si>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</si>
  <si>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</si>
  <si>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</si>
  <si>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</si>
  <si>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</si>
  <si>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</si>
  <si>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</si>
  <si>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</si>
  <si>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</si>
  <si>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</si>
  <si>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</si>
  <si>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</si>
  <si>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</si>
  <si>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</si>
  <si>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</si>
  <si>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</si>
  <si>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</si>
  <si>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</si>
  <si>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</si>
  <si>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</si>
  <si>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</si>
  <si>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</si>
  <si>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</si>
  <si>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</si>
  <si>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</si>
  <si>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</si>
  <si>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</si>
  <si>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</si>
  <si>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</si>
  <si>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</si>
  <si>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</si>
  <si>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</si>
  <si>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</si>
  <si>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</si>
  <si>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</si>
  <si>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</si>
  <si>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</si>
  <si>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</si>
  <si>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</si>
  <si>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</si>
  <si>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</si>
  <si>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</si>
  <si>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</si>
  <si>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</si>
  <si>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</si>
  <si>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</si>
  <si>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</si>
  <si>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</si>
  <si>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</si>
  <si>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</si>
  <si>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</si>
  <si>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</si>
  <si>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</si>
  <si>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</si>
  <si>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</si>
  <si>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</si>
  <si>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</si>
  <si>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</si>
  <si>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</si>
  <si>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</si>
  <si>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</si>
  <si>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</si>
  <si>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</si>
  <si>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</si>
  <si>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</si>
  <si>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</si>
  <si>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</si>
  <si>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</si>
  <si>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</si>
  <si>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</si>
  <si>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</si>
  <si>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</si>
  <si>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</si>
  <si>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</si>
  <si>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</si>
  <si>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</si>
  <si>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</si>
  <si>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</si>
  <si>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</si>
  <si>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</si>
  <si>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</si>
  <si>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</si>
  <si>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</si>
  <si>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</si>
  <si>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</si>
  <si>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</si>
  <si>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</si>
  <si>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</si>
  <si>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</si>
  <si>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</si>
  <si>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</si>
  <si>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</si>
  <si>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</si>
  <si>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</si>
  <si>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</si>
  <si>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</si>
  <si>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</si>
  <si>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</si>
  <si>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</si>
  <si>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</si>
  <si>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</si>
  <si>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</si>
  <si>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</si>
  <si>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</si>
  <si>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</si>
  <si>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</si>
  <si>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</si>
  <si>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</si>
  <si>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</si>
  <si>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</si>
  <si>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</si>
  <si>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</si>
  <si>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</si>
  <si>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</si>
  <si>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</si>
  <si>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</si>
  <si>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</si>
  <si>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</si>
  <si>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</si>
  <si>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</si>
  <si>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</si>
  <si>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</si>
  <si>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</si>
  <si>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</si>
  <si>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</si>
  <si>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</si>
  <si>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</si>
  <si>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</si>
  <si>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</si>
  <si>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</si>
  <si>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</si>
  <si>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</si>
  <si>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</si>
  <si>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</si>
  <si>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</si>
  <si>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</si>
  <si>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</si>
  <si>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</si>
  <si>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</si>
  <si>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</si>
  <si>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</si>
  <si>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</si>
  <si>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</si>
  <si>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</si>
  <si>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</si>
  <si>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</si>
  <si>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</si>
  <si>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</si>
  <si>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</si>
  <si>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</si>
  <si>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</si>
  <si>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</si>
  <si>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</si>
  <si>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</si>
  <si>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</si>
  <si>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</si>
  <si>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</si>
  <si>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</si>
  <si>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</si>
  <si>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</si>
  <si>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</si>
  <si>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</si>
  <si>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</si>
  <si>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</si>
  <si>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</si>
  <si>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</si>
  <si>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</si>
  <si>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</si>
  <si>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</si>
  <si>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</si>
  <si>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</si>
  <si>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</si>
  <si>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</si>
  <si>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</si>
  <si>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</si>
  <si>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</si>
  <si>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</si>
  <si>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</si>
  <si>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</si>
  <si>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</si>
  <si>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</si>
  <si>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</si>
  <si>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</si>
  <si>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</si>
  <si>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</si>
  <si>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</si>
  <si>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</si>
  <si>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</si>
  <si>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</si>
  <si>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</si>
  <si>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</si>
  <si>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</si>
  <si>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</si>
  <si>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</si>
  <si>
    <t>Баланс электрической энергии  по электрическим сетям ПАО "Кубаньэнерго" и сведения о размерах потерь за 2018 год</t>
  </si>
  <si>
    <t>Выполнение "Программы мероприятий по снижению потерь электроэнергии" ПАО "Кубаньэнерго" в 2018 году</t>
  </si>
  <si>
    <t>Основные мероприятия по снижению потерь электроэнергии за 2018 год приведены в таблице:</t>
  </si>
  <si>
    <t>2018 год</t>
  </si>
  <si>
    <t>Отключение в режимах малых нагрузок</t>
  </si>
  <si>
    <t>Отключение трансформаторов на подстанциях с сезонной нагрузкой</t>
  </si>
  <si>
    <t>Выравнивание нагрузок фаз в электросетях</t>
  </si>
  <si>
    <t>Прочие организационные мероприятия</t>
  </si>
  <si>
    <t>Замена перегруженных, установка и ввод в работу дополнительных силовых трансформаторов на эксплуатируемых подстанциях</t>
  </si>
  <si>
    <t>привлеченные источники финансирования</t>
  </si>
  <si>
    <t>2019 год</t>
  </si>
  <si>
    <t>Баланс электрической энергии  по электрическим сетям ПАО "Кубаньэнерго" и сведения о размерах потерь за 2019 год</t>
  </si>
  <si>
    <t>Фактические и нормативные потери электроэнергии ПАО "Кубаньэнерго" за 2019 год по регионам обслуживания.</t>
  </si>
  <si>
    <t>Выполнение "Программы мероприятий по снижению потерь электроэнергии" ПАО "Кубаньэнерго" в 2019 году</t>
  </si>
  <si>
    <t>Основные мероприятия по снижению потерь электроэнергии за 2019 год приведены в таблице:</t>
  </si>
  <si>
    <t xml:space="preserve"> Замена ответвлений в жилые дома </t>
  </si>
  <si>
    <t xml:space="preserve"> Разукрупнени существующих электросетевых объектов</t>
  </si>
  <si>
    <t xml:space="preserve"> Установка технического учёта электроэнергии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</si>
</sst>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0"/>
    <numFmt numFmtId="179" formatCode="0.00000000"/>
    <numFmt numFmtId="180" formatCode="0.000000"/>
    <numFmt numFmtId="181" formatCode="0.00000"/>
    <numFmt numFmtId="182" formatCode="0.000%"/>
    <numFmt numFmtId="183"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color indexed="63"/>
      </left>
      <right style="medium">
        <color indexed="8"/>
      </right>
      <top style="medium"/>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3" fillId="32" borderId="0" applyNumberFormat="0" applyBorder="0" applyAlignment="0" applyProtection="0"/>
  </cellStyleXfs>
  <cellXfs count="363">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3" fontId="0" fillId="0" borderId="0" xfId="0" applyNumberFormat="1" applyAlignment="1">
      <alignment/>
    </xf>
    <xf numFmtId="18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center" vertical="center"/>
    </xf>
    <xf numFmtId="18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2" fontId="6" fillId="0" borderId="31" xfId="0" applyNumberFormat="1" applyFont="1" applyBorder="1" applyAlignment="1">
      <alignment wrapText="1"/>
    </xf>
    <xf numFmtId="182" fontId="6" fillId="0" borderId="32" xfId="0" applyNumberFormat="1" applyFont="1" applyBorder="1" applyAlignment="1">
      <alignment wrapText="1"/>
    </xf>
    <xf numFmtId="182" fontId="6" fillId="0" borderId="30" xfId="0" applyNumberFormat="1" applyFont="1" applyBorder="1" applyAlignment="1">
      <alignment wrapText="1"/>
    </xf>
    <xf numFmtId="182" fontId="6" fillId="0" borderId="24" xfId="0" applyNumberFormat="1" applyFont="1" applyBorder="1" applyAlignment="1">
      <alignment wrapText="1"/>
    </xf>
    <xf numFmtId="182" fontId="6" fillId="0" borderId="25" xfId="0" applyNumberFormat="1" applyFont="1" applyBorder="1" applyAlignment="1">
      <alignment wrapText="1"/>
    </xf>
    <xf numFmtId="18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3" fontId="64" fillId="0" borderId="0" xfId="0" applyNumberFormat="1" applyFont="1" applyAlignment="1">
      <alignment/>
    </xf>
    <xf numFmtId="183" fontId="65" fillId="0" borderId="0" xfId="0" applyNumberFormat="1" applyFont="1" applyAlignment="1">
      <alignment/>
    </xf>
    <xf numFmtId="183" fontId="65" fillId="33" borderId="0" xfId="0" applyNumberFormat="1" applyFont="1" applyFill="1" applyAlignment="1">
      <alignment/>
    </xf>
    <xf numFmtId="183" fontId="65" fillId="33" borderId="0" xfId="0" applyNumberFormat="1" applyFont="1" applyFill="1" applyAlignment="1">
      <alignment vertical="center"/>
    </xf>
    <xf numFmtId="183" fontId="65" fillId="0" borderId="0" xfId="0" applyNumberFormat="1" applyFont="1" applyAlignment="1">
      <alignment vertical="center"/>
    </xf>
    <xf numFmtId="183" fontId="14" fillId="0" borderId="0" xfId="0" applyNumberFormat="1" applyFont="1" applyAlignment="1">
      <alignment/>
    </xf>
    <xf numFmtId="183" fontId="66" fillId="0" borderId="0" xfId="0" applyNumberFormat="1" applyFont="1" applyFill="1" applyAlignment="1">
      <alignment/>
    </xf>
    <xf numFmtId="183"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3" fontId="19" fillId="0" borderId="0" xfId="0" applyNumberFormat="1" applyFont="1" applyAlignment="1">
      <alignment/>
    </xf>
    <xf numFmtId="183" fontId="19" fillId="0" borderId="0" xfId="0" applyNumberFormat="1" applyFont="1" applyAlignment="1">
      <alignment horizontal="right" vertical="center" wrapText="1"/>
    </xf>
    <xf numFmtId="183"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42" xfId="0" applyFont="1" applyBorder="1" applyAlignment="1">
      <alignment horizontal="center" wrapText="1"/>
    </xf>
    <xf numFmtId="0" fontId="6" fillId="0" borderId="0" xfId="0" applyFont="1" applyFill="1" applyBorder="1" applyAlignment="1">
      <alignment wrapText="1"/>
    </xf>
    <xf numFmtId="0" fontId="6"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10" fontId="6" fillId="0" borderId="45" xfId="0" applyNumberFormat="1" applyFont="1" applyBorder="1" applyAlignment="1">
      <alignment horizontal="center" vertical="center" wrapText="1"/>
    </xf>
    <xf numFmtId="10" fontId="6" fillId="0" borderId="43" xfId="0" applyNumberFormat="1" applyFont="1" applyBorder="1" applyAlignment="1">
      <alignment horizontal="center" vertical="center" wrapText="1"/>
    </xf>
    <xf numFmtId="0" fontId="10" fillId="0" borderId="0" xfId="0" applyFont="1" applyAlignment="1">
      <alignment horizontal="left" wrapText="1"/>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13" fillId="0" borderId="46" xfId="53" applyNumberFormat="1" applyFont="1" applyFill="1" applyBorder="1" applyAlignment="1" applyProtection="1">
      <alignment horizontal="center" vertical="center" wrapText="1"/>
      <protection/>
    </xf>
    <xf numFmtId="0" fontId="13" fillId="0" borderId="47" xfId="53" applyNumberFormat="1" applyFont="1" applyFill="1" applyBorder="1" applyAlignment="1" applyProtection="1">
      <alignment horizontal="center" vertical="center" wrapText="1"/>
      <protection/>
    </xf>
    <xf numFmtId="0" fontId="13" fillId="0" borderId="48"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83" fontId="14" fillId="34" borderId="46" xfId="0" applyNumberFormat="1" applyFont="1" applyFill="1" applyBorder="1" applyAlignment="1">
      <alignment horizontal="center"/>
    </xf>
    <xf numFmtId="183" fontId="14" fillId="34" borderId="48" xfId="0" applyNumberFormat="1" applyFont="1" applyFill="1" applyBorder="1" applyAlignment="1">
      <alignment horizontal="center"/>
    </xf>
    <xf numFmtId="183" fontId="0" fillId="34" borderId="46" xfId="0" applyNumberFormat="1" applyFont="1" applyFill="1" applyBorder="1" applyAlignment="1">
      <alignment horizontal="center"/>
    </xf>
    <xf numFmtId="183" fontId="0" fillId="34" borderId="48" xfId="0" applyNumberFormat="1" applyFont="1" applyFill="1" applyBorder="1" applyAlignment="1">
      <alignment horizontal="center"/>
    </xf>
    <xf numFmtId="183" fontId="0" fillId="34" borderId="47" xfId="0" applyNumberFormat="1" applyFont="1" applyFill="1" applyBorder="1" applyAlignment="1">
      <alignment horizontal="center"/>
    </xf>
    <xf numFmtId="0" fontId="13" fillId="0" borderId="46" xfId="53" applyNumberFormat="1" applyFont="1" applyFill="1" applyBorder="1" applyAlignment="1" applyProtection="1">
      <alignment horizontal="left" vertical="center" wrapText="1"/>
      <protection/>
    </xf>
    <xf numFmtId="0" fontId="13" fillId="0" borderId="47" xfId="53" applyNumberFormat="1" applyFont="1" applyFill="1" applyBorder="1" applyAlignment="1" applyProtection="1">
      <alignment horizontal="left" vertical="center" wrapText="1"/>
      <protection/>
    </xf>
    <xf numFmtId="183" fontId="13" fillId="0" borderId="47"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83" fontId="0" fillId="0" borderId="24" xfId="0" applyNumberFormat="1" applyFill="1" applyBorder="1" applyAlignment="1">
      <alignment horizontal="center" vertic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center" wrapText="1"/>
      <protection/>
    </xf>
    <xf numFmtId="0" fontId="16" fillId="34" borderId="48"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183" fontId="0" fillId="0" borderId="25" xfId="0" applyNumberFormat="1" applyFill="1" applyBorder="1" applyAlignment="1">
      <alignment horizontal="center" vertical="center"/>
    </xf>
    <xf numFmtId="0" fontId="16" fillId="34" borderId="49"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183" fontId="0" fillId="0" borderId="53" xfId="0" applyNumberFormat="1" applyFill="1" applyBorder="1" applyAlignment="1">
      <alignment horizontal="center" vertical="center"/>
    </xf>
    <xf numFmtId="0" fontId="16" fillId="34" borderId="54" xfId="53" applyNumberFormat="1" applyFont="1" applyFill="1" applyBorder="1" applyAlignment="1" applyProtection="1">
      <alignment horizontal="center" vertical="center" wrapText="1"/>
      <protection/>
    </xf>
    <xf numFmtId="0" fontId="16" fillId="34" borderId="55"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5" xfId="0" applyFill="1" applyBorder="1" applyAlignment="1">
      <alignment horizontal="left" vertical="center"/>
    </xf>
    <xf numFmtId="183" fontId="0" fillId="0" borderId="45" xfId="0" applyNumberFormat="1" applyFill="1" applyBorder="1" applyAlignment="1">
      <alignment horizontal="center" vertical="center"/>
    </xf>
    <xf numFmtId="0" fontId="16" fillId="34" borderId="45" xfId="53" applyNumberFormat="1" applyFont="1" applyFill="1" applyBorder="1" applyAlignment="1" applyProtection="1">
      <alignment horizontal="center" vertical="center" wrapText="1"/>
      <protection/>
    </xf>
    <xf numFmtId="0" fontId="16" fillId="34" borderId="43"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4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57" xfId="0" applyFill="1" applyBorder="1" applyAlignment="1">
      <alignment horizontal="left" vertical="center"/>
    </xf>
    <xf numFmtId="0" fontId="0" fillId="0" borderId="56" xfId="0" applyFill="1" applyBorder="1" applyAlignment="1">
      <alignment horizontal="left" vertical="center"/>
    </xf>
    <xf numFmtId="0" fontId="0" fillId="0" borderId="32" xfId="0" applyFill="1" applyBorder="1" applyAlignment="1">
      <alignment horizontal="left" vertical="center"/>
    </xf>
    <xf numFmtId="0" fontId="16" fillId="34" borderId="49"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30" xfId="0" applyFill="1" applyBorder="1" applyAlignment="1">
      <alignment horizontal="left" vertical="center"/>
    </xf>
    <xf numFmtId="183" fontId="0" fillId="0" borderId="60" xfId="0" applyNumberFormat="1" applyFill="1" applyBorder="1" applyAlignment="1">
      <alignment horizontal="center" vertical="center"/>
    </xf>
    <xf numFmtId="183" fontId="0" fillId="0" borderId="59" xfId="0" applyNumberFormat="1" applyFill="1" applyBorder="1" applyAlignment="1">
      <alignment horizontal="center" vertical="center"/>
    </xf>
    <xf numFmtId="183" fontId="0" fillId="0" borderId="30" xfId="0" applyNumberFormat="1" applyFill="1" applyBorder="1" applyAlignment="1">
      <alignment horizontal="center" vertical="center"/>
    </xf>
    <xf numFmtId="0" fontId="16" fillId="34" borderId="60" xfId="53" applyNumberFormat="1" applyFont="1" applyFill="1" applyBorder="1" applyAlignment="1" applyProtection="1">
      <alignment horizontal="center" vertical="center" wrapText="1"/>
      <protection/>
    </xf>
    <xf numFmtId="0" fontId="16" fillId="34" borderId="61" xfId="53" applyNumberFormat="1" applyFont="1" applyFill="1" applyBorder="1" applyAlignment="1" applyProtection="1">
      <alignment horizontal="center" vertical="center" wrapText="1"/>
      <protection/>
    </xf>
    <xf numFmtId="0" fontId="18" fillId="0" borderId="56" xfId="0" applyFont="1" applyBorder="1" applyAlignment="1">
      <alignment horizontal="left" vertical="center" wrapText="1"/>
    </xf>
    <xf numFmtId="0" fontId="18" fillId="0" borderId="32" xfId="0" applyFont="1" applyBorder="1" applyAlignment="1">
      <alignment horizontal="left" vertical="center"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3"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7" fillId="34" borderId="0" xfId="0" applyNumberFormat="1" applyFont="1" applyFill="1" applyAlignment="1">
      <alignment horizontal="left"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183" fontId="0" fillId="34" borderId="46" xfId="0" applyNumberFormat="1" applyFont="1" applyFill="1" applyBorder="1" applyAlignment="1">
      <alignment horizontal="center"/>
    </xf>
    <xf numFmtId="183" fontId="0" fillId="34" borderId="48" xfId="0" applyNumberFormat="1" applyFont="1" applyFill="1" applyBorder="1" applyAlignment="1">
      <alignment horizontal="center"/>
    </xf>
    <xf numFmtId="183" fontId="0" fillId="34" borderId="47" xfId="0" applyNumberFormat="1" applyFont="1" applyFill="1" applyBorder="1" applyAlignment="1">
      <alignment horizontal="center"/>
    </xf>
    <xf numFmtId="183" fontId="14" fillId="33" borderId="46" xfId="0" applyNumberFormat="1" applyFont="1" applyFill="1" applyBorder="1" applyAlignment="1">
      <alignment horizontal="center"/>
    </xf>
    <xf numFmtId="183" fontId="14" fillId="33" borderId="48" xfId="0" applyNumberFormat="1" applyFont="1" applyFill="1" applyBorder="1" applyAlignment="1">
      <alignment horizontal="center"/>
    </xf>
    <xf numFmtId="183" fontId="0" fillId="33" borderId="46" xfId="0" applyNumberFormat="1" applyFont="1" applyFill="1" applyBorder="1" applyAlignment="1">
      <alignment horizontal="center"/>
    </xf>
    <xf numFmtId="183" fontId="0" fillId="33" borderId="48" xfId="0" applyNumberFormat="1" applyFont="1" applyFill="1" applyBorder="1" applyAlignment="1">
      <alignment horizontal="center"/>
    </xf>
    <xf numFmtId="183" fontId="0" fillId="33" borderId="47" xfId="0" applyNumberFormat="1" applyFont="1" applyFill="1" applyBorder="1" applyAlignment="1">
      <alignment horizont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48"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60" xfId="53" applyNumberFormat="1" applyFont="1" applyFill="1" applyBorder="1" applyAlignment="1" applyProtection="1">
      <alignment horizontal="center" vertical="center" wrapText="1"/>
      <protection/>
    </xf>
    <xf numFmtId="0" fontId="16" fillId="33" borderId="61"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3" xfId="53" applyNumberFormat="1" applyFont="1" applyFill="1" applyBorder="1" applyAlignment="1" applyProtection="1">
      <alignment horizontal="center" vertical="center" wrapText="1"/>
      <protection/>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7" fillId="3" borderId="0" xfId="0" applyFont="1" applyFill="1" applyAlignment="1">
      <alignment horizontal="left" wrapText="1"/>
    </xf>
    <xf numFmtId="0" fontId="7" fillId="3" borderId="0" xfId="0" applyNumberFormat="1" applyFont="1" applyFill="1" applyAlignment="1">
      <alignment horizontal="left"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30" xfId="0" applyBorder="1" applyAlignment="1">
      <alignment horizontal="left" vertical="center"/>
    </xf>
    <xf numFmtId="183"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183"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0" fillId="0" borderId="57" xfId="0"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7" fillId="0" borderId="0" xfId="0" applyNumberFormat="1" applyFont="1" applyFill="1" applyAlignment="1">
      <alignment horizontal="left" wrapText="1"/>
    </xf>
    <xf numFmtId="183" fontId="14" fillId="0" borderId="46" xfId="0" applyNumberFormat="1" applyFont="1" applyBorder="1" applyAlignment="1">
      <alignment horizontal="center"/>
    </xf>
    <xf numFmtId="183" fontId="14" fillId="0" borderId="48" xfId="0" applyNumberFormat="1" applyFont="1" applyBorder="1" applyAlignment="1">
      <alignment horizontal="center"/>
    </xf>
    <xf numFmtId="183" fontId="0" fillId="0" borderId="46" xfId="0" applyNumberFormat="1" applyFont="1" applyBorder="1" applyAlignment="1">
      <alignment horizontal="center"/>
    </xf>
    <xf numFmtId="183" fontId="0" fillId="0" borderId="48" xfId="0" applyNumberFormat="1" applyFont="1" applyBorder="1" applyAlignment="1">
      <alignment horizontal="center"/>
    </xf>
    <xf numFmtId="183" fontId="0" fillId="0" borderId="47" xfId="0" applyNumberFormat="1" applyFont="1" applyBorder="1" applyAlignment="1">
      <alignment horizont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30" xfId="0" applyFill="1" applyBorder="1" applyAlignment="1">
      <alignment horizontal="left" vertical="center" wrapText="1"/>
    </xf>
    <xf numFmtId="0" fontId="16" fillId="0" borderId="47" xfId="53" applyNumberFormat="1" applyFont="1" applyFill="1" applyBorder="1" applyAlignment="1" applyProtection="1">
      <alignment horizontal="center" vertical="center" wrapText="1"/>
      <protection/>
    </xf>
    <xf numFmtId="0" fontId="16" fillId="0" borderId="48" xfId="53" applyNumberFormat="1" applyFont="1" applyFill="1" applyBorder="1" applyAlignment="1" applyProtection="1">
      <alignment horizontal="center" vertical="center" wrapText="1"/>
      <protection/>
    </xf>
    <xf numFmtId="183" fontId="0" fillId="0" borderId="24" xfId="0" applyNumberFormat="1" applyBorder="1" applyAlignment="1">
      <alignment horizontal="center" vertical="center"/>
    </xf>
    <xf numFmtId="0" fontId="0" fillId="0" borderId="37" xfId="0" applyBorder="1" applyAlignment="1">
      <alignment horizontal="left" vertical="center" wrapText="1"/>
    </xf>
    <xf numFmtId="0" fontId="0" fillId="0" borderId="25" xfId="0" applyBorder="1" applyAlignment="1">
      <alignment horizontal="left" vertical="center" wrapText="1"/>
    </xf>
    <xf numFmtId="0" fontId="13" fillId="0" borderId="62" xfId="53" applyNumberFormat="1" applyFont="1" applyFill="1" applyBorder="1" applyAlignment="1" applyProtection="1">
      <alignment horizontal="left" vertical="center" wrapText="1"/>
      <protection/>
    </xf>
    <xf numFmtId="0" fontId="13" fillId="0" borderId="63" xfId="53" applyNumberFormat="1" applyFont="1" applyFill="1" applyBorder="1" applyAlignment="1" applyProtection="1">
      <alignment horizontal="left" vertical="center" wrapText="1"/>
      <protection/>
    </xf>
    <xf numFmtId="183" fontId="13" fillId="0" borderId="63"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0" fontId="0" fillId="0" borderId="41" xfId="0" applyBorder="1" applyAlignment="1">
      <alignment horizontal="left" vertical="center"/>
    </xf>
    <xf numFmtId="0" fontId="0" fillId="0" borderId="45" xfId="0" applyBorder="1" applyAlignment="1">
      <alignment horizontal="left" vertical="center"/>
    </xf>
    <xf numFmtId="183" fontId="0" fillId="0" borderId="45"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3" xfId="53" applyNumberFormat="1" applyFont="1" applyFill="1" applyBorder="1" applyAlignment="1" applyProtection="1">
      <alignment horizontal="center" vertical="center" wrapText="1"/>
      <protection/>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0" borderId="65" xfId="0" applyBorder="1" applyAlignment="1">
      <alignment horizontal="left" vertical="center"/>
    </xf>
    <xf numFmtId="0" fontId="0" fillId="0" borderId="53"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183" fontId="0" fillId="33" borderId="24" xfId="0" applyNumberFormat="1" applyFill="1" applyBorder="1" applyAlignment="1">
      <alignment horizontal="center" vertical="center"/>
    </xf>
    <xf numFmtId="183" fontId="0" fillId="33" borderId="25" xfId="0" applyNumberFormat="1" applyFill="1" applyBorder="1" applyAlignment="1">
      <alignment horizontal="center" vertical="center"/>
    </xf>
    <xf numFmtId="183" fontId="0" fillId="0" borderId="53" xfId="0" applyNumberFormat="1" applyBorder="1" applyAlignment="1">
      <alignment horizontal="center" vertical="center"/>
    </xf>
    <xf numFmtId="0" fontId="16" fillId="0" borderId="67" xfId="53" applyNumberFormat="1" applyFont="1" applyFill="1" applyBorder="1" applyAlignment="1" applyProtection="1">
      <alignment horizontal="center" vertical="center" wrapText="1"/>
      <protection/>
    </xf>
    <xf numFmtId="0" fontId="16" fillId="0" borderId="68" xfId="53" applyNumberFormat="1" applyFont="1" applyFill="1" applyBorder="1" applyAlignment="1" applyProtection="1">
      <alignment horizontal="center" vertical="center" wrapText="1"/>
      <protection/>
    </xf>
    <xf numFmtId="183" fontId="0" fillId="0" borderId="67" xfId="0" applyNumberFormat="1" applyBorder="1" applyAlignment="1">
      <alignment horizontal="center" vertical="center"/>
    </xf>
    <xf numFmtId="0" fontId="16" fillId="0" borderId="53" xfId="53" applyNumberFormat="1" applyFont="1" applyFill="1" applyBorder="1" applyAlignment="1" applyProtection="1">
      <alignment horizontal="center" vertical="center" wrapText="1"/>
      <protection/>
    </xf>
    <xf numFmtId="0" fontId="16" fillId="0" borderId="69"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70"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70" xfId="0" applyFont="1" applyBorder="1" applyAlignment="1">
      <alignment horizontal="center" wrapText="1"/>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183" fontId="0" fillId="0" borderId="25" xfId="0" applyNumberFormat="1" applyFont="1" applyBorder="1" applyAlignment="1">
      <alignment horizontal="center" vertical="center"/>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3" fontId="0" fillId="0" borderId="27" xfId="0" applyNumberFormat="1" applyFont="1" applyBorder="1" applyAlignment="1">
      <alignment horizontal="center"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183" fontId="0" fillId="0" borderId="4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30" xfId="0" applyFont="1" applyBorder="1" applyAlignment="1">
      <alignment horizontal="left" vertical="center"/>
    </xf>
    <xf numFmtId="183" fontId="0" fillId="0" borderId="53"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3" fontId="0"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3" fontId="0" fillId="0" borderId="46" xfId="0" applyNumberFormat="1" applyFont="1" applyBorder="1" applyAlignment="1">
      <alignment horizontal="center"/>
    </xf>
    <xf numFmtId="183" fontId="0" fillId="0" borderId="48" xfId="0" applyNumberFormat="1" applyFont="1" applyBorder="1" applyAlignment="1">
      <alignment horizontal="center"/>
    </xf>
    <xf numFmtId="183" fontId="0" fillId="0" borderId="47" xfId="0" applyNumberFormat="1" applyFont="1" applyBorder="1" applyAlignment="1">
      <alignment horizontal="center"/>
    </xf>
    <xf numFmtId="0" fontId="17" fillId="0" borderId="0" xfId="42" applyFont="1" applyAlignment="1" applyProtection="1">
      <alignment horizontal="left" wrapText="1"/>
      <protection/>
    </xf>
    <xf numFmtId="0" fontId="17" fillId="0" borderId="0" xfId="42" applyFont="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85"/>
  <sheetViews>
    <sheetView tabSelected="1" view="pageBreakPreview" zoomScaleSheetLayoutView="100" zoomScalePageLayoutView="0" workbookViewId="0" topLeftCell="A44">
      <selection activeCell="B60" sqref="B60:E6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222</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22850668.863569133</v>
      </c>
      <c r="F10" s="84">
        <v>230298.90299999996</v>
      </c>
      <c r="G10" s="85">
        <v>20315206.64758235</v>
      </c>
      <c r="H10" s="86">
        <v>1247164.4440000001</v>
      </c>
      <c r="I10" s="87">
        <v>1047679.5531018623</v>
      </c>
      <c r="J10" s="89">
        <v>10319.315884920212</v>
      </c>
    </row>
    <row r="11" spans="2:10" ht="22.5" thickBot="1">
      <c r="B11" s="91" t="s">
        <v>16</v>
      </c>
      <c r="C11" s="3" t="s">
        <v>129</v>
      </c>
      <c r="D11" s="3" t="s">
        <v>11</v>
      </c>
      <c r="E11" s="85">
        <f>F11+G11+H11+I11+J11</f>
        <v>20424278.687204637</v>
      </c>
      <c r="F11" s="80">
        <v>0</v>
      </c>
      <c r="G11" s="81">
        <v>7299019.701024663</v>
      </c>
      <c r="H11" s="82">
        <v>4802970.817158403</v>
      </c>
      <c r="I11" s="83">
        <v>3522823.763993157</v>
      </c>
      <c r="J11" s="90">
        <v>4799464.405028415</v>
      </c>
    </row>
    <row r="12" spans="2:10" ht="22.5" thickBot="1">
      <c r="B12" s="121" t="s">
        <v>20</v>
      </c>
      <c r="C12" s="122" t="s">
        <v>128</v>
      </c>
      <c r="D12" s="122" t="s">
        <v>11</v>
      </c>
      <c r="E12" s="123">
        <f>F12+G12+H12+I12+J12</f>
        <v>18874183.09365864</v>
      </c>
      <c r="F12" s="124">
        <v>0</v>
      </c>
      <c r="G12" s="125">
        <v>3763199.7887100005</v>
      </c>
      <c r="H12" s="126">
        <v>1086033.3077</v>
      </c>
      <c r="I12" s="127">
        <v>5684025.82990564</v>
      </c>
      <c r="J12" s="128">
        <v>8340924.167343</v>
      </c>
    </row>
    <row r="13" spans="2:10" ht="13.5" thickBot="1">
      <c r="B13" s="91" t="s">
        <v>120</v>
      </c>
      <c r="C13" s="3" t="s">
        <v>70</v>
      </c>
      <c r="D13" s="3" t="s">
        <v>11</v>
      </c>
      <c r="E13" s="5">
        <f>F13+G13+H13+I13+J13</f>
        <v>2426390.176364491</v>
      </c>
      <c r="F13" s="6">
        <v>3251.4814000002516</v>
      </c>
      <c r="G13" s="5">
        <v>434346.40473704576</v>
      </c>
      <c r="H13" s="6">
        <v>260048.13506819354</v>
      </c>
      <c r="I13" s="6">
        <v>605526.8777690828</v>
      </c>
      <c r="J13" s="6">
        <v>1123217.277390169</v>
      </c>
    </row>
    <row r="14" spans="2:10" ht="23.25" thickBot="1">
      <c r="B14" s="92" t="s">
        <v>121</v>
      </c>
      <c r="C14" s="7" t="s">
        <v>13</v>
      </c>
      <c r="D14" s="15" t="s">
        <v>14</v>
      </c>
      <c r="E14" s="8">
        <f>E13/E10</f>
        <v>0.10618464565966776</v>
      </c>
      <c r="F14" s="9">
        <v>0.014320714928569156</v>
      </c>
      <c r="G14" s="9">
        <v>0.021144047935258273</v>
      </c>
      <c r="H14" s="10">
        <v>0.022541179634285948</v>
      </c>
      <c r="I14" s="10">
        <v>0.060307159189669134</v>
      </c>
      <c r="J14" s="10">
        <v>0.1896467407195675</v>
      </c>
    </row>
    <row r="15" spans="2:10" ht="23.25" thickBot="1">
      <c r="B15" s="92" t="s">
        <v>122</v>
      </c>
      <c r="C15" s="7" t="s">
        <v>77</v>
      </c>
      <c r="D15" s="3" t="s">
        <v>11</v>
      </c>
      <c r="E15" s="11">
        <f aca="true" t="shared" si="0" ref="E15:J15">E13</f>
        <v>2426390.176364491</v>
      </c>
      <c r="F15" s="74">
        <f t="shared" si="0"/>
        <v>3251.4814000002516</v>
      </c>
      <c r="G15" s="12">
        <f t="shared" si="0"/>
        <v>434346.40473704576</v>
      </c>
      <c r="H15" s="13">
        <f t="shared" si="0"/>
        <v>260048.13506819354</v>
      </c>
      <c r="I15" s="13">
        <f t="shared" si="0"/>
        <v>605526.8777690828</v>
      </c>
      <c r="J15" s="13">
        <f t="shared" si="0"/>
        <v>1123217.277390169</v>
      </c>
    </row>
    <row r="16" spans="2:10" ht="22.5" thickBot="1">
      <c r="B16" s="91" t="s">
        <v>123</v>
      </c>
      <c r="C16" s="3" t="s">
        <v>69</v>
      </c>
      <c r="D16" s="3" t="s">
        <v>11</v>
      </c>
      <c r="E16" s="35">
        <f>F16+G16+H16+I16+J16</f>
        <v>2524225.808967621</v>
      </c>
      <c r="F16" s="4">
        <v>8276.519426786002</v>
      </c>
      <c r="G16" s="5">
        <v>450741.20155821263</v>
      </c>
      <c r="H16" s="6">
        <v>276789.5159496796</v>
      </c>
      <c r="I16" s="6">
        <v>645097.8248135586</v>
      </c>
      <c r="J16" s="6">
        <v>1143320.7472193842</v>
      </c>
    </row>
    <row r="17" spans="2:10" ht="23.25" thickBot="1">
      <c r="B17" s="92" t="s">
        <v>124</v>
      </c>
      <c r="C17" s="7" t="s">
        <v>19</v>
      </c>
      <c r="D17" s="7" t="s">
        <v>14</v>
      </c>
      <c r="E17" s="36">
        <f>E16/E10</f>
        <v>0.1104661672723287</v>
      </c>
      <c r="F17" s="36">
        <v>0.03645282280001902</v>
      </c>
      <c r="G17" s="36">
        <v>0.02194214909620937</v>
      </c>
      <c r="H17" s="36">
        <v>0.023992335873789905</v>
      </c>
      <c r="I17" s="36">
        <v>0.06424820869599217</v>
      </c>
      <c r="J17" s="36">
        <v>0.19304105952769998</v>
      </c>
    </row>
    <row r="18" spans="2:10" ht="22.5" thickBot="1">
      <c r="B18" s="93" t="s">
        <v>125</v>
      </c>
      <c r="C18" s="14" t="s">
        <v>21</v>
      </c>
      <c r="D18" s="14" t="s">
        <v>11</v>
      </c>
      <c r="E18" s="35">
        <f aca="true" t="shared" si="1" ref="E18:J19">E13-E16</f>
        <v>-97835.63260312984</v>
      </c>
      <c r="F18" s="4">
        <f t="shared" si="1"/>
        <v>-5025.038026785751</v>
      </c>
      <c r="G18" s="35">
        <f t="shared" si="1"/>
        <v>-16394.796821166878</v>
      </c>
      <c r="H18" s="4">
        <f t="shared" si="1"/>
        <v>-16741.380881486053</v>
      </c>
      <c r="I18" s="35">
        <f t="shared" si="1"/>
        <v>-39570.94704447582</v>
      </c>
      <c r="J18" s="6">
        <f t="shared" si="1"/>
        <v>-20103.469829215202</v>
      </c>
    </row>
    <row r="19" spans="2:16" ht="13.5" thickBot="1">
      <c r="B19" s="94" t="s">
        <v>126</v>
      </c>
      <c r="C19" s="15" t="s">
        <v>23</v>
      </c>
      <c r="D19" s="15" t="s">
        <v>14</v>
      </c>
      <c r="E19" s="36">
        <f>E14-E17</f>
        <v>-0.004281521612660946</v>
      </c>
      <c r="F19" s="36">
        <f t="shared" si="1"/>
        <v>-0.022132107871449862</v>
      </c>
      <c r="G19" s="36">
        <f t="shared" si="1"/>
        <v>-0.0007981011609510986</v>
      </c>
      <c r="H19" s="36">
        <f t="shared" si="1"/>
        <v>-0.001451156239503957</v>
      </c>
      <c r="I19" s="36">
        <f t="shared" si="1"/>
        <v>-0.003941049506323034</v>
      </c>
      <c r="J19" s="36">
        <f t="shared" si="1"/>
        <v>-0.003394318808132485</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223</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0.07188480290008052</v>
      </c>
      <c r="E29" s="51">
        <v>446273.4439074991</v>
      </c>
      <c r="F29" s="46">
        <v>0.07607664678969743</v>
      </c>
      <c r="G29" s="51">
        <v>472297.1447937938</v>
      </c>
      <c r="H29" s="46">
        <f>D29-F29</f>
        <v>-0.004191843889616909</v>
      </c>
      <c r="I29" s="52">
        <f>E29-G29</f>
        <v>-26023.70088629471</v>
      </c>
      <c r="J29" s="61"/>
      <c r="K29" s="71"/>
      <c r="L29" s="71"/>
      <c r="M29" s="133"/>
      <c r="N29" s="71"/>
      <c r="O29" s="133"/>
      <c r="P29" s="71"/>
    </row>
    <row r="30" spans="2:16" ht="12.75" customHeight="1">
      <c r="B30" s="139">
        <v>2</v>
      </c>
      <c r="C30" s="143" t="s">
        <v>193</v>
      </c>
      <c r="D30" s="44">
        <v>0.06526255008868094</v>
      </c>
      <c r="E30" s="45">
        <v>264446.9007073718</v>
      </c>
      <c r="F30" s="44">
        <v>0.06535759512703175</v>
      </c>
      <c r="G30" s="45">
        <v>264832.0276413536</v>
      </c>
      <c r="H30" s="44">
        <f aca="true" t="shared" si="2" ref="H30:I39">D30-F30</f>
        <v>-9.504503835081057E-05</v>
      </c>
      <c r="I30" s="47">
        <f t="shared" si="2"/>
        <v>-385.1269339817809</v>
      </c>
      <c r="J30" s="61"/>
      <c r="K30" s="71"/>
      <c r="L30" s="71"/>
      <c r="M30" s="133"/>
      <c r="N30" s="71"/>
      <c r="O30" s="133"/>
      <c r="P30" s="71"/>
    </row>
    <row r="31" spans="2:16" ht="12.75" customHeight="1">
      <c r="B31" s="139">
        <v>3</v>
      </c>
      <c r="C31" s="143" t="s">
        <v>194</v>
      </c>
      <c r="D31" s="44">
        <v>0.15684248708342355</v>
      </c>
      <c r="E31" s="45">
        <v>503265.19511625</v>
      </c>
      <c r="F31" s="44">
        <v>0.19443573373637538</v>
      </c>
      <c r="G31" s="45">
        <v>623891.77381739</v>
      </c>
      <c r="H31" s="44">
        <f t="shared" si="2"/>
        <v>-0.03759324665295183</v>
      </c>
      <c r="I31" s="47">
        <f t="shared" si="2"/>
        <v>-120626.57870113995</v>
      </c>
      <c r="J31" s="61"/>
      <c r="K31" s="71"/>
      <c r="L31" s="71"/>
      <c r="M31" s="133"/>
      <c r="N31" s="71"/>
      <c r="O31" s="133"/>
      <c r="P31" s="71"/>
    </row>
    <row r="32" spans="2:16" ht="12.75" customHeight="1">
      <c r="B32" s="139">
        <v>4</v>
      </c>
      <c r="C32" s="143" t="s">
        <v>195</v>
      </c>
      <c r="D32" s="44">
        <v>0.12041798237898957</v>
      </c>
      <c r="E32" s="45">
        <v>176748.04627942175</v>
      </c>
      <c r="F32" s="44">
        <v>0.1325682399622546</v>
      </c>
      <c r="G32" s="45">
        <v>194582.04621204745</v>
      </c>
      <c r="H32" s="44">
        <f t="shared" si="2"/>
        <v>-0.012150257583265045</v>
      </c>
      <c r="I32" s="47">
        <f t="shared" si="2"/>
        <v>-17833.99993262571</v>
      </c>
      <c r="J32" s="61"/>
      <c r="K32" s="71"/>
      <c r="L32" s="71"/>
      <c r="M32" s="133"/>
      <c r="N32" s="71"/>
      <c r="O32" s="133"/>
      <c r="P32" s="71"/>
    </row>
    <row r="33" spans="2:16" ht="12.75" customHeight="1">
      <c r="B33" s="139">
        <v>5</v>
      </c>
      <c r="C33" s="143" t="s">
        <v>196</v>
      </c>
      <c r="D33" s="44">
        <v>0.08722234725966879</v>
      </c>
      <c r="E33" s="45">
        <v>142035.90060981328</v>
      </c>
      <c r="F33" s="44">
        <v>0.09041808795123124</v>
      </c>
      <c r="G33" s="45">
        <v>147239.95578033244</v>
      </c>
      <c r="H33" s="44">
        <f t="shared" si="2"/>
        <v>-0.0031957406915624487</v>
      </c>
      <c r="I33" s="47">
        <f>E33-G33</f>
        <v>-5204.055170519161</v>
      </c>
      <c r="J33" s="61"/>
      <c r="K33" s="71"/>
      <c r="L33" s="71"/>
      <c r="M33" s="133"/>
      <c r="N33" s="71"/>
      <c r="O33" s="133"/>
      <c r="P33" s="71"/>
    </row>
    <row r="34" spans="2:16" ht="12.75" customHeight="1">
      <c r="B34" s="139">
        <v>6</v>
      </c>
      <c r="C34" s="140" t="s">
        <v>197</v>
      </c>
      <c r="D34" s="44">
        <v>0.1392635586225358</v>
      </c>
      <c r="E34" s="45">
        <v>141596.88781605454</v>
      </c>
      <c r="F34" s="44">
        <v>0.14969428832999596</v>
      </c>
      <c r="G34" s="45">
        <v>152202.38202312143</v>
      </c>
      <c r="H34" s="44">
        <f t="shared" si="2"/>
        <v>-0.010430729707460146</v>
      </c>
      <c r="I34" s="47">
        <f t="shared" si="2"/>
        <v>-10605.494207066891</v>
      </c>
      <c r="J34" s="61"/>
      <c r="K34" s="71"/>
      <c r="L34" s="71"/>
      <c r="M34" s="133"/>
      <c r="N34" s="71"/>
      <c r="O34" s="133"/>
      <c r="P34" s="71"/>
    </row>
    <row r="35" spans="2:16" ht="12.75" customHeight="1">
      <c r="B35" s="139">
        <v>7</v>
      </c>
      <c r="C35" s="140" t="s">
        <v>198</v>
      </c>
      <c r="D35" s="44">
        <v>0.14622952231543995</v>
      </c>
      <c r="E35" s="45">
        <v>99980.81567039192</v>
      </c>
      <c r="F35" s="44">
        <v>0.15666148461414717</v>
      </c>
      <c r="G35" s="45">
        <v>107113.41162743552</v>
      </c>
      <c r="H35" s="44">
        <f t="shared" si="2"/>
        <v>-0.010431962298707215</v>
      </c>
      <c r="I35" s="47">
        <f t="shared" si="2"/>
        <v>-7132.595957043595</v>
      </c>
      <c r="J35" s="61"/>
      <c r="K35" s="71"/>
      <c r="L35" s="71"/>
      <c r="M35" s="133"/>
      <c r="N35" s="71"/>
      <c r="O35" s="133"/>
      <c r="P35" s="71"/>
    </row>
    <row r="36" spans="2:16" ht="12.75" customHeight="1">
      <c r="B36" s="139">
        <v>8</v>
      </c>
      <c r="C36" s="140" t="s">
        <v>199</v>
      </c>
      <c r="D36" s="44">
        <v>0.151480604368653</v>
      </c>
      <c r="E36" s="45">
        <v>208681.6588283025</v>
      </c>
      <c r="F36" s="44">
        <v>0.16196695929100013</v>
      </c>
      <c r="G36" s="45">
        <v>223127.79831512502</v>
      </c>
      <c r="H36" s="44">
        <f t="shared" si="2"/>
        <v>-0.010486354922347146</v>
      </c>
      <c r="I36" s="47">
        <f t="shared" si="2"/>
        <v>-14446.139486822532</v>
      </c>
      <c r="J36" s="61"/>
      <c r="K36" s="71"/>
      <c r="L36" s="71"/>
      <c r="M36" s="133"/>
      <c r="N36" s="71"/>
      <c r="O36" s="133"/>
      <c r="P36" s="71"/>
    </row>
    <row r="37" spans="2:16" ht="12.75" customHeight="1">
      <c r="B37" s="139">
        <v>9</v>
      </c>
      <c r="C37" s="140" t="s">
        <v>200</v>
      </c>
      <c r="D37" s="44">
        <v>0.12349348502894417</v>
      </c>
      <c r="E37" s="45">
        <v>146640.40406903</v>
      </c>
      <c r="F37" s="44">
        <v>0.12944464913635198</v>
      </c>
      <c r="G37" s="45">
        <v>153707.02065359597</v>
      </c>
      <c r="H37" s="44">
        <f t="shared" si="2"/>
        <v>-0.005951164107407814</v>
      </c>
      <c r="I37" s="47">
        <f t="shared" si="2"/>
        <v>-7066.616584565985</v>
      </c>
      <c r="J37" s="61"/>
      <c r="K37" s="71"/>
      <c r="L37" s="71"/>
      <c r="M37" s="133"/>
      <c r="N37" s="71"/>
      <c r="O37" s="133"/>
      <c r="P37" s="71"/>
    </row>
    <row r="38" spans="2:16" ht="12.75" customHeight="1">
      <c r="B38" s="139">
        <v>10</v>
      </c>
      <c r="C38" s="140" t="s">
        <v>201</v>
      </c>
      <c r="D38" s="44">
        <v>0.12204915743858016</v>
      </c>
      <c r="E38" s="45">
        <v>115571.09965559993</v>
      </c>
      <c r="F38" s="44">
        <v>0.12591292088833092</v>
      </c>
      <c r="G38" s="45">
        <v>119229.78440253499</v>
      </c>
      <c r="H38" s="44">
        <f t="shared" si="2"/>
        <v>-0.0038637634497507567</v>
      </c>
      <c r="I38" s="47">
        <f t="shared" si="2"/>
        <v>-3658.6847469350614</v>
      </c>
      <c r="J38" s="61"/>
      <c r="K38" s="71"/>
      <c r="L38" s="71"/>
      <c r="M38" s="133"/>
      <c r="N38" s="71"/>
      <c r="O38" s="133"/>
      <c r="P38" s="71"/>
    </row>
    <row r="39" spans="2:16" ht="13.5" customHeight="1" thickBot="1">
      <c r="B39" s="141">
        <v>11</v>
      </c>
      <c r="C39" s="142" t="s">
        <v>202</v>
      </c>
      <c r="D39" s="48">
        <v>0.15546891164359047</v>
      </c>
      <c r="E39" s="49">
        <v>164188.035735089</v>
      </c>
      <c r="F39" s="48">
        <v>0.15555385592494572</v>
      </c>
      <c r="G39" s="49">
        <v>164277.74392533232</v>
      </c>
      <c r="H39" s="48">
        <f t="shared" si="2"/>
        <v>-8.494428135524812E-05</v>
      </c>
      <c r="I39" s="50">
        <f t="shared" si="2"/>
        <v>-89.70819024331286</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224</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161905.881</v>
      </c>
      <c r="C55" s="177"/>
      <c r="D55" s="178">
        <v>43081.678</v>
      </c>
      <c r="E55" s="179"/>
      <c r="F55" s="178">
        <v>4690.989</v>
      </c>
      <c r="G55" s="179"/>
      <c r="H55" s="178">
        <v>114133.214</v>
      </c>
      <c r="I55" s="180"/>
      <c r="J55" s="179"/>
      <c r="K55" s="136"/>
      <c r="L55" s="66"/>
      <c r="M55" s="65"/>
    </row>
    <row r="56" spans="11:12" ht="12.75">
      <c r="K56" s="135"/>
      <c r="L56" s="71"/>
    </row>
    <row r="57" spans="11:12" ht="12.75">
      <c r="K57" s="135"/>
      <c r="L57" s="71"/>
    </row>
    <row r="58" spans="2:12" ht="12.75">
      <c r="B58" s="37" t="s">
        <v>225</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1:12" s="96" customFormat="1" ht="24.75" customHeight="1">
      <c r="A62" s="103"/>
      <c r="B62" s="184" t="s">
        <v>217</v>
      </c>
      <c r="C62" s="185"/>
      <c r="D62" s="185"/>
      <c r="E62" s="185"/>
      <c r="F62" s="186" t="s">
        <v>221</v>
      </c>
      <c r="G62" s="186"/>
      <c r="H62" s="186"/>
      <c r="I62" s="187" t="s">
        <v>149</v>
      </c>
      <c r="J62" s="188"/>
      <c r="K62" s="137"/>
      <c r="L62" s="129"/>
    </row>
    <row r="63" spans="1:12" s="96" customFormat="1" ht="24.75" customHeight="1">
      <c r="A63" s="103"/>
      <c r="B63" s="189" t="s">
        <v>143</v>
      </c>
      <c r="C63" s="190"/>
      <c r="D63" s="190"/>
      <c r="E63" s="190"/>
      <c r="F63" s="186" t="s">
        <v>221</v>
      </c>
      <c r="G63" s="186"/>
      <c r="H63" s="186"/>
      <c r="I63" s="191" t="s">
        <v>149</v>
      </c>
      <c r="J63" s="192"/>
      <c r="K63" s="137"/>
      <c r="L63" s="129"/>
    </row>
    <row r="64" spans="1:12" s="96" customFormat="1" ht="24.75" customHeight="1" thickBot="1">
      <c r="A64" s="103"/>
      <c r="B64" s="184" t="s">
        <v>218</v>
      </c>
      <c r="C64" s="185"/>
      <c r="D64" s="185"/>
      <c r="E64" s="185"/>
      <c r="F64" s="186" t="s">
        <v>221</v>
      </c>
      <c r="G64" s="186"/>
      <c r="H64" s="186"/>
      <c r="I64" s="191" t="s">
        <v>149</v>
      </c>
      <c r="J64" s="192"/>
      <c r="K64" s="137"/>
      <c r="L64" s="129"/>
    </row>
    <row r="65" spans="2:12" ht="24.75" customHeight="1" thickBot="1">
      <c r="B65" s="181" t="s">
        <v>28</v>
      </c>
      <c r="C65" s="182"/>
      <c r="D65" s="182"/>
      <c r="E65" s="182"/>
      <c r="F65" s="183"/>
      <c r="G65" s="183"/>
      <c r="H65" s="183"/>
      <c r="I65" s="193"/>
      <c r="J65" s="194"/>
      <c r="K65" s="137"/>
      <c r="L65" s="71"/>
    </row>
    <row r="66" spans="2:12" ht="24.75" customHeight="1">
      <c r="B66" s="195" t="s">
        <v>47</v>
      </c>
      <c r="C66" s="196"/>
      <c r="D66" s="196"/>
      <c r="E66" s="196"/>
      <c r="F66" s="197" t="s">
        <v>221</v>
      </c>
      <c r="G66" s="197"/>
      <c r="H66" s="197"/>
      <c r="I66" s="191" t="s">
        <v>148</v>
      </c>
      <c r="J66" s="192"/>
      <c r="K66" s="138"/>
      <c r="L66" s="71"/>
    </row>
    <row r="67" spans="2:12" ht="24.75" customHeight="1">
      <c r="B67" s="189" t="s">
        <v>219</v>
      </c>
      <c r="C67" s="190"/>
      <c r="D67" s="190"/>
      <c r="E67" s="190"/>
      <c r="F67" s="197" t="s">
        <v>221</v>
      </c>
      <c r="G67" s="197"/>
      <c r="H67" s="197"/>
      <c r="I67" s="198" t="s">
        <v>148</v>
      </c>
      <c r="J67" s="199"/>
      <c r="K67" s="138"/>
      <c r="L67" s="71"/>
    </row>
    <row r="68" spans="2:12" ht="24.75" customHeight="1">
      <c r="B68" s="195" t="s">
        <v>226</v>
      </c>
      <c r="C68" s="196"/>
      <c r="D68" s="196"/>
      <c r="E68" s="196"/>
      <c r="F68" s="197" t="s">
        <v>221</v>
      </c>
      <c r="G68" s="197"/>
      <c r="H68" s="197"/>
      <c r="I68" s="198" t="s">
        <v>148</v>
      </c>
      <c r="J68" s="199"/>
      <c r="K68" s="138"/>
      <c r="L68" s="66"/>
    </row>
    <row r="69" spans="2:12" ht="24.75" customHeight="1">
      <c r="B69" s="195" t="s">
        <v>227</v>
      </c>
      <c r="C69" s="196"/>
      <c r="D69" s="196"/>
      <c r="E69" s="196"/>
      <c r="F69" s="197" t="s">
        <v>221</v>
      </c>
      <c r="G69" s="197"/>
      <c r="H69" s="197"/>
      <c r="I69" s="198" t="s">
        <v>148</v>
      </c>
      <c r="J69" s="199"/>
      <c r="K69" s="138"/>
      <c r="L69" s="66"/>
    </row>
    <row r="70" spans="2:12" ht="24.75" customHeight="1">
      <c r="B70" s="195" t="s">
        <v>228</v>
      </c>
      <c r="C70" s="196"/>
      <c r="D70" s="196"/>
      <c r="E70" s="196"/>
      <c r="F70" s="197" t="s">
        <v>221</v>
      </c>
      <c r="G70" s="197"/>
      <c r="H70" s="197"/>
      <c r="I70" s="198" t="s">
        <v>148</v>
      </c>
      <c r="J70" s="199"/>
      <c r="K70" s="138"/>
      <c r="L70" s="66"/>
    </row>
    <row r="71" spans="2:12" ht="24.75" customHeight="1" thickBot="1">
      <c r="B71" s="200" t="s">
        <v>106</v>
      </c>
      <c r="C71" s="201"/>
      <c r="D71" s="201"/>
      <c r="E71" s="202"/>
      <c r="F71" s="203" t="s">
        <v>221</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221</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183</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9.75" customHeight="1">
      <c r="B82" s="166" t="s">
        <v>32</v>
      </c>
      <c r="C82" s="166"/>
      <c r="D82" s="166"/>
      <c r="E82" s="166"/>
      <c r="F82" s="166"/>
      <c r="G82" s="166"/>
      <c r="H82" s="166"/>
      <c r="I82" s="166"/>
      <c r="J82" s="166"/>
      <c r="K82" s="135"/>
    </row>
    <row r="83" spans="2:11" ht="171"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182</v>
      </c>
      <c r="C85" s="166"/>
      <c r="D85" s="166"/>
      <c r="E85" s="166"/>
      <c r="F85" s="166"/>
      <c r="G85" s="166"/>
      <c r="H85" s="166"/>
      <c r="I85" s="166"/>
      <c r="J85" s="166"/>
      <c r="K85" s="135"/>
    </row>
  </sheetData>
  <sheetProtection/>
  <mergeCells count="79">
    <mergeCell ref="B62:E62"/>
    <mergeCell ref="F62:H62"/>
    <mergeCell ref="I62:J62"/>
    <mergeCell ref="B69:E69"/>
    <mergeCell ref="F69:H69"/>
    <mergeCell ref="I69:J69"/>
    <mergeCell ref="B85:J85"/>
    <mergeCell ref="B79:J79"/>
    <mergeCell ref="B80:J80"/>
    <mergeCell ref="B81:J81"/>
    <mergeCell ref="B82:J82"/>
    <mergeCell ref="B83:J83"/>
    <mergeCell ref="B84:J84"/>
    <mergeCell ref="B72:E72"/>
    <mergeCell ref="F72:H72"/>
    <mergeCell ref="I72:J72"/>
    <mergeCell ref="B73:E73"/>
    <mergeCell ref="F73:H73"/>
    <mergeCell ref="I73:J73"/>
    <mergeCell ref="B68:E68"/>
    <mergeCell ref="F68:H68"/>
    <mergeCell ref="I68:J68"/>
    <mergeCell ref="B71:E71"/>
    <mergeCell ref="F71:H71"/>
    <mergeCell ref="I71:J71"/>
    <mergeCell ref="B70:E70"/>
    <mergeCell ref="F70:H70"/>
    <mergeCell ref="I70:J70"/>
    <mergeCell ref="B66:E66"/>
    <mergeCell ref="F66:H66"/>
    <mergeCell ref="I66:J66"/>
    <mergeCell ref="B67:E67"/>
    <mergeCell ref="F67:H67"/>
    <mergeCell ref="I67:J67"/>
    <mergeCell ref="B64:E64"/>
    <mergeCell ref="F64:H64"/>
    <mergeCell ref="I64:J64"/>
    <mergeCell ref="B65:E65"/>
    <mergeCell ref="F65:H65"/>
    <mergeCell ref="I65:J65"/>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146" t="s">
        <v>131</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80</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40" t="s">
        <v>56</v>
      </c>
      <c r="C30" s="241"/>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40" t="s">
        <v>57</v>
      </c>
      <c r="C31" s="241"/>
      <c r="D31" s="58">
        <v>0.08583</v>
      </c>
      <c r="E31" s="45">
        <v>398955.975</v>
      </c>
      <c r="F31" s="44">
        <v>0.08814</v>
      </c>
      <c r="G31" s="45">
        <v>409677.842</v>
      </c>
      <c r="H31" s="44">
        <f t="shared" si="1"/>
        <v>-0.0023099999999999926</v>
      </c>
      <c r="I31" s="47">
        <f t="shared" si="0"/>
        <v>-10721.867000000027</v>
      </c>
      <c r="J31" s="61"/>
      <c r="M31" s="64"/>
      <c r="O31" s="64"/>
    </row>
    <row r="32" spans="2:15" ht="12.75">
      <c r="B32" s="240" t="s">
        <v>58</v>
      </c>
      <c r="C32" s="241"/>
      <c r="D32" s="58">
        <v>0.18023</v>
      </c>
      <c r="E32" s="45">
        <v>113226.836</v>
      </c>
      <c r="F32" s="44">
        <v>0.18394</v>
      </c>
      <c r="G32" s="45">
        <v>115556.704</v>
      </c>
      <c r="H32" s="44">
        <f t="shared" si="1"/>
        <v>-0.003709999999999991</v>
      </c>
      <c r="I32" s="47">
        <f t="shared" si="0"/>
        <v>-2329.868000000002</v>
      </c>
      <c r="J32" s="61"/>
      <c r="M32" s="64"/>
      <c r="O32" s="64"/>
    </row>
    <row r="33" spans="2:15" ht="12.75">
      <c r="B33" s="240" t="s">
        <v>59</v>
      </c>
      <c r="C33" s="241"/>
      <c r="D33" s="58">
        <v>0.17537</v>
      </c>
      <c r="E33" s="45">
        <v>175238.304</v>
      </c>
      <c r="F33" s="44">
        <v>0.17115</v>
      </c>
      <c r="G33" s="45">
        <v>171021.747</v>
      </c>
      <c r="H33" s="44">
        <f t="shared" si="1"/>
        <v>0.0042200000000000015</v>
      </c>
      <c r="I33" s="47">
        <f t="shared" si="0"/>
        <v>4216.557000000001</v>
      </c>
      <c r="J33" s="61"/>
      <c r="M33" s="64"/>
      <c r="O33" s="64"/>
    </row>
    <row r="34" spans="2:15" ht="12.75">
      <c r="B34" s="240" t="s">
        <v>62</v>
      </c>
      <c r="C34" s="241"/>
      <c r="D34" s="58">
        <v>0.16798</v>
      </c>
      <c r="E34" s="45">
        <v>152281.478</v>
      </c>
      <c r="F34" s="44">
        <v>0.16943</v>
      </c>
      <c r="G34" s="45">
        <v>153597.448</v>
      </c>
      <c r="H34" s="44">
        <f t="shared" si="1"/>
        <v>-0.0014500000000000068</v>
      </c>
      <c r="I34" s="47">
        <f t="shared" si="0"/>
        <v>-1315.9700000000012</v>
      </c>
      <c r="J34" s="61"/>
      <c r="M34" s="64"/>
      <c r="O34" s="64"/>
    </row>
    <row r="35" spans="2:15" ht="12.75">
      <c r="B35" s="240" t="s">
        <v>63</v>
      </c>
      <c r="C35" s="241"/>
      <c r="D35" s="58">
        <v>0.22996</v>
      </c>
      <c r="E35" s="45">
        <v>583606.843</v>
      </c>
      <c r="F35" s="44">
        <v>0.19431</v>
      </c>
      <c r="G35" s="45">
        <v>493128.424</v>
      </c>
      <c r="H35" s="44">
        <f t="shared" si="1"/>
        <v>0.03564999999999999</v>
      </c>
      <c r="I35" s="47">
        <f t="shared" si="0"/>
        <v>90478.419</v>
      </c>
      <c r="J35" s="61"/>
      <c r="M35" s="64"/>
      <c r="O35" s="64"/>
    </row>
    <row r="36" spans="2:15" ht="12.75">
      <c r="B36" s="240" t="s">
        <v>65</v>
      </c>
      <c r="C36" s="241"/>
      <c r="D36" s="58">
        <v>0.13357</v>
      </c>
      <c r="E36" s="45">
        <v>143248.573</v>
      </c>
      <c r="F36" s="44">
        <v>0.13509</v>
      </c>
      <c r="G36" s="45">
        <v>144883.199</v>
      </c>
      <c r="H36" s="44">
        <f t="shared" si="1"/>
        <v>-0.0015199999999999936</v>
      </c>
      <c r="I36" s="47">
        <f t="shared" si="0"/>
        <v>-1634.6259999999893</v>
      </c>
      <c r="J36" s="61"/>
      <c r="M36" s="64"/>
      <c r="O36" s="64"/>
    </row>
    <row r="37" spans="2:15" ht="12.75">
      <c r="B37" s="240" t="s">
        <v>64</v>
      </c>
      <c r="C37" s="241"/>
      <c r="D37" s="58">
        <v>0.12398</v>
      </c>
      <c r="E37" s="45">
        <v>109466.42</v>
      </c>
      <c r="F37" s="44">
        <v>0.12833</v>
      </c>
      <c r="G37" s="45">
        <v>113305.777</v>
      </c>
      <c r="H37" s="44">
        <f t="shared" si="1"/>
        <v>-0.004349999999999993</v>
      </c>
      <c r="I37" s="47">
        <f t="shared" si="0"/>
        <v>-3839.3570000000036</v>
      </c>
      <c r="J37" s="61"/>
      <c r="M37" s="64"/>
      <c r="O37" s="64"/>
    </row>
    <row r="38" spans="2:15" ht="12.75">
      <c r="B38" s="240" t="s">
        <v>61</v>
      </c>
      <c r="C38" s="241"/>
      <c r="D38" s="58">
        <v>0.14445</v>
      </c>
      <c r="E38" s="45">
        <v>118077.179</v>
      </c>
      <c r="F38" s="44">
        <v>0.15014</v>
      </c>
      <c r="G38" s="45">
        <v>122726.728</v>
      </c>
      <c r="H38" s="44">
        <f t="shared" si="1"/>
        <v>-0.005690000000000001</v>
      </c>
      <c r="I38" s="47">
        <f t="shared" si="0"/>
        <v>-4649.548999999999</v>
      </c>
      <c r="J38" s="61"/>
      <c r="M38" s="64"/>
      <c r="O38" s="64"/>
    </row>
    <row r="39" spans="2:10" ht="13.5" thickBot="1">
      <c r="B39" s="242" t="s">
        <v>60</v>
      </c>
      <c r="C39" s="243"/>
      <c r="D39" s="59">
        <v>0.07268</v>
      </c>
      <c r="E39" s="49">
        <v>261712.111</v>
      </c>
      <c r="F39" s="48">
        <v>0.07558</v>
      </c>
      <c r="G39" s="49">
        <v>272153.021</v>
      </c>
      <c r="H39" s="48">
        <f t="shared" si="1"/>
        <v>-0.0029</v>
      </c>
      <c r="I39" s="50">
        <f t="shared" si="0"/>
        <v>-10440.910000000003</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82" t="s">
        <v>130</v>
      </c>
      <c r="C47" s="282"/>
      <c r="D47" s="282"/>
      <c r="E47" s="282"/>
      <c r="F47" s="282"/>
      <c r="G47" s="282"/>
      <c r="H47" s="282"/>
      <c r="I47" s="282"/>
      <c r="J47" s="282"/>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83">
        <f>D61+F61+H61</f>
        <v>36614.65815</v>
      </c>
      <c r="C61" s="284"/>
      <c r="D61" s="285">
        <f>K67</f>
        <v>6095.18</v>
      </c>
      <c r="E61" s="286"/>
      <c r="F61" s="285">
        <f>K71</f>
        <v>9790.045150000002</v>
      </c>
      <c r="G61" s="286"/>
      <c r="H61" s="285">
        <f>K79</f>
        <v>20729.433</v>
      </c>
      <c r="I61" s="287"/>
      <c r="J61" s="286"/>
      <c r="K61" s="65">
        <f>D61</f>
        <v>6095.18</v>
      </c>
      <c r="L61" s="65">
        <f>F61-K74</f>
        <v>9548.008150000001</v>
      </c>
      <c r="M61" s="65">
        <f>H61+K74</f>
        <v>20971.47</v>
      </c>
    </row>
    <row r="64" ht="12.75">
      <c r="B64" s="37" t="s">
        <v>81</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66">
        <f>SUM(K68:K70)</f>
        <v>6095.18</v>
      </c>
    </row>
    <row r="68" spans="2:11" s="96" customFormat="1" ht="24.75" customHeight="1">
      <c r="B68" s="310" t="s">
        <v>45</v>
      </c>
      <c r="C68" s="311"/>
      <c r="D68" s="311"/>
      <c r="E68" s="311"/>
      <c r="F68" s="318" t="s">
        <v>79</v>
      </c>
      <c r="G68" s="318"/>
      <c r="H68" s="318"/>
      <c r="I68" s="252" t="s">
        <v>52</v>
      </c>
      <c r="J68" s="253"/>
      <c r="K68" s="79">
        <v>4724.215</v>
      </c>
    </row>
    <row r="69" spans="2:11" s="96" customFormat="1" ht="24.75" customHeight="1">
      <c r="B69" s="312" t="s">
        <v>44</v>
      </c>
      <c r="C69" s="313"/>
      <c r="D69" s="313"/>
      <c r="E69" s="313"/>
      <c r="F69" s="319" t="s">
        <v>79</v>
      </c>
      <c r="G69" s="319"/>
      <c r="H69" s="319"/>
      <c r="I69" s="254" t="s">
        <v>52</v>
      </c>
      <c r="J69" s="255"/>
      <c r="K69" s="79">
        <v>38.864</v>
      </c>
    </row>
    <row r="70" spans="2:11" s="96" customFormat="1" ht="24.75" customHeight="1" thickBot="1">
      <c r="B70" s="308" t="s">
        <v>40</v>
      </c>
      <c r="C70" s="309"/>
      <c r="D70" s="309"/>
      <c r="E70" s="309"/>
      <c r="F70" s="319" t="s">
        <v>79</v>
      </c>
      <c r="G70" s="319"/>
      <c r="H70" s="319"/>
      <c r="I70" s="254" t="s">
        <v>52</v>
      </c>
      <c r="J70" s="255"/>
      <c r="K70" s="79">
        <v>1332.101</v>
      </c>
    </row>
    <row r="71" spans="2:11" ht="24.75" customHeight="1" thickBot="1">
      <c r="B71" s="181" t="s">
        <v>28</v>
      </c>
      <c r="C71" s="182"/>
      <c r="D71" s="182"/>
      <c r="E71" s="182"/>
      <c r="F71" s="183"/>
      <c r="G71" s="183"/>
      <c r="H71" s="183"/>
      <c r="I71" s="293"/>
      <c r="J71" s="294"/>
      <c r="K71" s="66">
        <f>SUM(K72:K78)</f>
        <v>9790.045150000002</v>
      </c>
    </row>
    <row r="72" spans="2:11" ht="24.75" customHeight="1">
      <c r="B72" s="41" t="s">
        <v>46</v>
      </c>
      <c r="C72" s="42"/>
      <c r="D72" s="42"/>
      <c r="E72" s="42"/>
      <c r="F72" s="295" t="s">
        <v>79</v>
      </c>
      <c r="G72" s="295"/>
      <c r="H72" s="295"/>
      <c r="I72" s="288" t="s">
        <v>53</v>
      </c>
      <c r="J72" s="289"/>
      <c r="K72" s="79">
        <v>169.077</v>
      </c>
    </row>
    <row r="73" spans="2:11" ht="24.75" customHeight="1">
      <c r="B73" s="274" t="s">
        <v>47</v>
      </c>
      <c r="C73" s="275"/>
      <c r="D73" s="275"/>
      <c r="E73" s="275"/>
      <c r="F73" s="276" t="s">
        <v>79</v>
      </c>
      <c r="G73" s="276"/>
      <c r="H73" s="276"/>
      <c r="I73" s="277" t="s">
        <v>53</v>
      </c>
      <c r="J73" s="278"/>
      <c r="K73" s="79">
        <v>4242.71715</v>
      </c>
    </row>
    <row r="74" spans="2:12" ht="24.75" customHeight="1">
      <c r="B74" s="274" t="s">
        <v>41</v>
      </c>
      <c r="C74" s="275"/>
      <c r="D74" s="275"/>
      <c r="E74" s="275"/>
      <c r="F74" s="276" t="s">
        <v>79</v>
      </c>
      <c r="G74" s="276"/>
      <c r="H74" s="276"/>
      <c r="I74" s="277" t="s">
        <v>53</v>
      </c>
      <c r="J74" s="278"/>
      <c r="K74" s="79">
        <v>242.037</v>
      </c>
      <c r="L74" s="65">
        <f>K73+K74</f>
        <v>4484.754150000001</v>
      </c>
    </row>
    <row r="75" spans="2:11" ht="24.75" customHeight="1">
      <c r="B75" s="296" t="s">
        <v>48</v>
      </c>
      <c r="C75" s="297"/>
      <c r="D75" s="297"/>
      <c r="E75" s="297"/>
      <c r="F75" s="276" t="s">
        <v>79</v>
      </c>
      <c r="G75" s="276"/>
      <c r="H75" s="276"/>
      <c r="I75" s="277" t="s">
        <v>53</v>
      </c>
      <c r="J75" s="278"/>
      <c r="K75" s="79">
        <v>4698.78</v>
      </c>
    </row>
    <row r="76" spans="2:12" ht="24.75" customHeight="1">
      <c r="B76" s="274" t="s">
        <v>49</v>
      </c>
      <c r="C76" s="275"/>
      <c r="D76" s="275"/>
      <c r="E76" s="275"/>
      <c r="F76" s="276" t="s">
        <v>79</v>
      </c>
      <c r="G76" s="276"/>
      <c r="H76" s="276"/>
      <c r="I76" s="277" t="s">
        <v>54</v>
      </c>
      <c r="J76" s="278"/>
      <c r="K76" s="79">
        <v>325.326</v>
      </c>
      <c r="L76" s="65">
        <f>K75+K76</f>
        <v>5024.106</v>
      </c>
    </row>
    <row r="77" spans="2:11" ht="24.75" customHeight="1">
      <c r="B77" s="296" t="s">
        <v>82</v>
      </c>
      <c r="C77" s="297"/>
      <c r="D77" s="297"/>
      <c r="E77" s="297"/>
      <c r="F77" s="276" t="s">
        <v>79</v>
      </c>
      <c r="G77" s="276"/>
      <c r="H77" s="276"/>
      <c r="I77" s="277" t="s">
        <v>53</v>
      </c>
      <c r="J77" s="278"/>
      <c r="K77" s="79">
        <v>112.108</v>
      </c>
    </row>
    <row r="78" spans="2:11" ht="24.75" customHeight="1" thickBot="1">
      <c r="B78" s="314" t="s">
        <v>42</v>
      </c>
      <c r="C78" s="315"/>
      <c r="D78" s="315"/>
      <c r="E78" s="315"/>
      <c r="F78" s="320" t="s">
        <v>79</v>
      </c>
      <c r="G78" s="320"/>
      <c r="H78" s="320"/>
      <c r="I78" s="324" t="s">
        <v>54</v>
      </c>
      <c r="J78" s="325"/>
      <c r="K78" s="66"/>
    </row>
    <row r="79" spans="2:11" ht="24.75" customHeight="1" thickBot="1">
      <c r="B79" s="181" t="s">
        <v>29</v>
      </c>
      <c r="C79" s="182"/>
      <c r="D79" s="182"/>
      <c r="E79" s="182"/>
      <c r="F79" s="183"/>
      <c r="G79" s="183"/>
      <c r="H79" s="183"/>
      <c r="I79" s="293"/>
      <c r="J79" s="294"/>
      <c r="K79" s="66">
        <f>SUM(K80)</f>
        <v>20729.433</v>
      </c>
    </row>
    <row r="80" spans="2:11" ht="24.75" customHeight="1" thickBot="1">
      <c r="B80" s="316" t="s">
        <v>43</v>
      </c>
      <c r="C80" s="317"/>
      <c r="D80" s="317"/>
      <c r="E80" s="317"/>
      <c r="F80" s="323" t="s">
        <v>79</v>
      </c>
      <c r="G80" s="323"/>
      <c r="H80" s="323"/>
      <c r="I80" s="321" t="s">
        <v>52</v>
      </c>
      <c r="J80" s="322"/>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66" t="s">
        <v>30</v>
      </c>
      <c r="C86" s="166"/>
      <c r="D86" s="166"/>
      <c r="E86" s="166"/>
      <c r="F86" s="166"/>
      <c r="G86" s="166"/>
      <c r="H86" s="166"/>
      <c r="I86" s="166"/>
      <c r="J86" s="166"/>
    </row>
    <row r="87" spans="2:10" ht="96.75" customHeight="1">
      <c r="B87" s="166" t="s">
        <v>35</v>
      </c>
      <c r="C87" s="166"/>
      <c r="D87" s="166"/>
      <c r="E87" s="166"/>
      <c r="F87" s="166"/>
      <c r="G87" s="166"/>
      <c r="H87" s="166"/>
      <c r="I87" s="166"/>
      <c r="J87" s="166"/>
    </row>
    <row r="88" spans="2:10" ht="38.25" customHeight="1">
      <c r="B88" s="166" t="s">
        <v>31</v>
      </c>
      <c r="C88" s="166"/>
      <c r="D88" s="166"/>
      <c r="E88" s="166"/>
      <c r="F88" s="166"/>
      <c r="G88" s="166"/>
      <c r="H88" s="166"/>
      <c r="I88" s="166"/>
      <c r="J88" s="166"/>
    </row>
    <row r="89" spans="2:10" ht="69.75" customHeight="1">
      <c r="B89" s="166" t="s">
        <v>32</v>
      </c>
      <c r="C89" s="166"/>
      <c r="D89" s="166"/>
      <c r="E89" s="166"/>
      <c r="F89" s="166"/>
      <c r="G89" s="166"/>
      <c r="H89" s="166"/>
      <c r="I89" s="166"/>
      <c r="J89" s="166"/>
    </row>
    <row r="90" spans="2:10" ht="171" customHeight="1">
      <c r="B90" s="166" t="s">
        <v>33</v>
      </c>
      <c r="C90" s="166"/>
      <c r="D90" s="166"/>
      <c r="E90" s="166"/>
      <c r="F90" s="166"/>
      <c r="G90" s="166"/>
      <c r="H90" s="166"/>
      <c r="I90" s="166"/>
      <c r="J90" s="166"/>
    </row>
    <row r="91" spans="2:10" ht="62.25" customHeight="1">
      <c r="B91" s="166" t="s">
        <v>34</v>
      </c>
      <c r="C91" s="166"/>
      <c r="D91" s="166"/>
      <c r="E91" s="166"/>
      <c r="F91" s="166"/>
      <c r="G91" s="166"/>
      <c r="H91" s="166"/>
      <c r="I91" s="166"/>
      <c r="J91" s="166"/>
    </row>
    <row r="92" spans="2:10" ht="51.75" customHeight="1">
      <c r="B92" s="166" t="s">
        <v>36</v>
      </c>
      <c r="C92" s="166"/>
      <c r="D92" s="166"/>
      <c r="E92" s="166"/>
      <c r="F92" s="166"/>
      <c r="G92" s="166"/>
      <c r="H92" s="166"/>
      <c r="I92" s="166"/>
      <c r="J92" s="166"/>
    </row>
  </sheetData>
  <sheetProtection/>
  <mergeCells count="96">
    <mergeCell ref="B40:C40"/>
    <mergeCell ref="B27:C28"/>
    <mergeCell ref="B25:J25"/>
    <mergeCell ref="I77:J77"/>
    <mergeCell ref="I78:J78"/>
    <mergeCell ref="I79:J79"/>
    <mergeCell ref="I66:J66"/>
    <mergeCell ref="I67:J67"/>
    <mergeCell ref="I68:J68"/>
    <mergeCell ref="I69:J69"/>
    <mergeCell ref="F78:H78"/>
    <mergeCell ref="F79:H79"/>
    <mergeCell ref="I80:J80"/>
    <mergeCell ref="F80:H80"/>
    <mergeCell ref="I71:J71"/>
    <mergeCell ref="I72:J72"/>
    <mergeCell ref="I73:J73"/>
    <mergeCell ref="I74:J74"/>
    <mergeCell ref="I75:J75"/>
    <mergeCell ref="I76:J76"/>
    <mergeCell ref="F72:H72"/>
    <mergeCell ref="F73:H73"/>
    <mergeCell ref="F74:H74"/>
    <mergeCell ref="F75:H75"/>
    <mergeCell ref="F76:H76"/>
    <mergeCell ref="F77:H77"/>
    <mergeCell ref="F66:H66"/>
    <mergeCell ref="F67:H67"/>
    <mergeCell ref="F68:H68"/>
    <mergeCell ref="F69:H69"/>
    <mergeCell ref="F70:H70"/>
    <mergeCell ref="F71:H71"/>
    <mergeCell ref="B75:E75"/>
    <mergeCell ref="B76:E76"/>
    <mergeCell ref="B77:E77"/>
    <mergeCell ref="B78:E78"/>
    <mergeCell ref="B79:E79"/>
    <mergeCell ref="B80:E80"/>
    <mergeCell ref="B92:J92"/>
    <mergeCell ref="B91:J91"/>
    <mergeCell ref="F8:G8"/>
    <mergeCell ref="B5:J5"/>
    <mergeCell ref="B7:B9"/>
    <mergeCell ref="C7:C9"/>
    <mergeCell ref="B90:J90"/>
    <mergeCell ref="B71:E71"/>
    <mergeCell ref="B73:E73"/>
    <mergeCell ref="B74:E74"/>
    <mergeCell ref="B86:J86"/>
    <mergeCell ref="B87:J87"/>
    <mergeCell ref="B89:J89"/>
    <mergeCell ref="B88:J88"/>
    <mergeCell ref="B60:C60"/>
    <mergeCell ref="D61:E61"/>
    <mergeCell ref="B66:E66"/>
    <mergeCell ref="B68:E68"/>
    <mergeCell ref="B67:E67"/>
    <mergeCell ref="B69:E69"/>
    <mergeCell ref="F60:G60"/>
    <mergeCell ref="F61:G61"/>
    <mergeCell ref="B51:J51"/>
    <mergeCell ref="B70:E70"/>
    <mergeCell ref="H61:J61"/>
    <mergeCell ref="B59:J59"/>
    <mergeCell ref="D60:E60"/>
    <mergeCell ref="B61:C61"/>
    <mergeCell ref="I70:J70"/>
    <mergeCell ref="H60:J60"/>
    <mergeCell ref="F7:J7"/>
    <mergeCell ref="D7:D9"/>
    <mergeCell ref="E7:E9"/>
    <mergeCell ref="D27:E27"/>
    <mergeCell ref="F27:G27"/>
    <mergeCell ref="B23:J23"/>
    <mergeCell ref="B22:J22"/>
    <mergeCell ref="B21:J21"/>
    <mergeCell ref="B53:J53"/>
    <mergeCell ref="B52:J52"/>
    <mergeCell ref="H27:I27"/>
    <mergeCell ref="B39:C39"/>
    <mergeCell ref="B37:C37"/>
    <mergeCell ref="B36:C36"/>
    <mergeCell ref="B35:C35"/>
    <mergeCell ref="B34:C34"/>
    <mergeCell ref="B29:C29"/>
    <mergeCell ref="B30:C30"/>
    <mergeCell ref="B4:J4"/>
    <mergeCell ref="B42:J42"/>
    <mergeCell ref="B41:J41"/>
    <mergeCell ref="B46:J46"/>
    <mergeCell ref="B47:J47"/>
    <mergeCell ref="B49:J49"/>
    <mergeCell ref="B31:C31"/>
    <mergeCell ref="B32:C32"/>
    <mergeCell ref="B33:C33"/>
    <mergeCell ref="B38:C3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1.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47" t="s">
        <v>85</v>
      </c>
      <c r="C5" s="147"/>
      <c r="D5" s="147"/>
      <c r="E5" s="147"/>
      <c r="F5" s="147"/>
      <c r="G5" s="147"/>
      <c r="H5" s="147"/>
      <c r="I5" s="147"/>
      <c r="J5" s="147"/>
    </row>
    <row r="6" spans="2:10" ht="13.5" thickBot="1">
      <c r="B6" s="1"/>
      <c r="C6" s="1"/>
      <c r="D6" s="1"/>
      <c r="E6" s="1"/>
      <c r="F6" s="1"/>
      <c r="G6" s="1"/>
      <c r="H6" s="1"/>
      <c r="I6" s="1"/>
      <c r="J6" s="1"/>
    </row>
    <row r="7" spans="2:10" ht="13.5" customHeight="1" thickBot="1">
      <c r="B7" s="331" t="s">
        <v>0</v>
      </c>
      <c r="C7" s="331" t="s">
        <v>1</v>
      </c>
      <c r="D7" s="331" t="s">
        <v>2</v>
      </c>
      <c r="E7" s="335" t="s">
        <v>3</v>
      </c>
      <c r="F7" s="152" t="s">
        <v>4</v>
      </c>
      <c r="G7" s="153"/>
      <c r="H7" s="153"/>
      <c r="I7" s="153"/>
      <c r="J7" s="154"/>
    </row>
    <row r="8" spans="2:10" ht="13.5" thickBot="1">
      <c r="B8" s="332"/>
      <c r="C8" s="332"/>
      <c r="D8" s="332"/>
      <c r="E8" s="336"/>
      <c r="F8" s="155" t="s">
        <v>5</v>
      </c>
      <c r="G8" s="156"/>
      <c r="H8" s="25" t="s">
        <v>6</v>
      </c>
      <c r="I8" s="26" t="s">
        <v>7</v>
      </c>
      <c r="J8" s="27" t="s">
        <v>8</v>
      </c>
    </row>
    <row r="9" spans="2:10" ht="13.5" thickBot="1">
      <c r="B9" s="333"/>
      <c r="C9" s="333"/>
      <c r="D9" s="334"/>
      <c r="E9" s="337"/>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57" t="s">
        <v>76</v>
      </c>
      <c r="C18" s="157"/>
      <c r="D18" s="157"/>
      <c r="E18" s="157"/>
      <c r="F18" s="157"/>
      <c r="G18" s="157"/>
      <c r="H18" s="157"/>
      <c r="I18" s="157"/>
      <c r="J18" s="157"/>
    </row>
    <row r="19" spans="2:10" ht="12.75" customHeight="1">
      <c r="B19" s="157" t="s">
        <v>78</v>
      </c>
      <c r="C19" s="157"/>
      <c r="D19" s="157"/>
      <c r="E19" s="157"/>
      <c r="F19" s="157"/>
      <c r="G19" s="157"/>
      <c r="H19" s="157"/>
      <c r="I19" s="157"/>
      <c r="J19" s="157"/>
    </row>
    <row r="20" spans="2:10" ht="12.75">
      <c r="B20" s="157"/>
      <c r="C20" s="157"/>
      <c r="D20" s="157"/>
      <c r="E20" s="157"/>
      <c r="F20" s="157"/>
      <c r="G20" s="157"/>
      <c r="H20" s="157"/>
      <c r="I20" s="157"/>
      <c r="J20" s="157"/>
    </row>
    <row r="21" spans="2:10" ht="12.75">
      <c r="B21" s="43"/>
      <c r="C21" s="22"/>
      <c r="D21" s="22"/>
      <c r="E21" s="23"/>
      <c r="F21" s="23"/>
      <c r="G21" s="23"/>
      <c r="H21" s="23"/>
      <c r="I21" s="23"/>
      <c r="J21" s="23"/>
    </row>
    <row r="22" spans="2:10" ht="12.75">
      <c r="B22" s="147" t="s">
        <v>86</v>
      </c>
      <c r="C22" s="147"/>
      <c r="D22" s="147"/>
      <c r="E22" s="147"/>
      <c r="F22" s="147"/>
      <c r="G22" s="147"/>
      <c r="H22" s="147"/>
      <c r="I22" s="147"/>
      <c r="J22" s="147"/>
    </row>
    <row r="23" spans="2:10" ht="13.5" thickBot="1">
      <c r="B23" s="43"/>
      <c r="C23" s="22"/>
      <c r="D23" s="22"/>
      <c r="E23" s="23"/>
      <c r="F23" s="23"/>
      <c r="G23" s="23"/>
      <c r="H23" s="23"/>
      <c r="I23" s="23"/>
      <c r="J23" s="23"/>
    </row>
    <row r="24" spans="2:10" ht="25.5" customHeight="1">
      <c r="B24" s="158" t="s">
        <v>67</v>
      </c>
      <c r="C24" s="159"/>
      <c r="D24" s="162" t="s">
        <v>66</v>
      </c>
      <c r="E24" s="163"/>
      <c r="F24" s="164" t="s">
        <v>17</v>
      </c>
      <c r="G24" s="164"/>
      <c r="H24" s="164" t="s">
        <v>21</v>
      </c>
      <c r="I24" s="165"/>
      <c r="J24" s="23"/>
    </row>
    <row r="25" spans="2:10" ht="13.5" thickBot="1">
      <c r="B25" s="160"/>
      <c r="C25" s="161"/>
      <c r="D25" s="56" t="s">
        <v>14</v>
      </c>
      <c r="E25" s="54" t="s">
        <v>11</v>
      </c>
      <c r="F25" s="53" t="s">
        <v>14</v>
      </c>
      <c r="G25" s="54" t="s">
        <v>11</v>
      </c>
      <c r="H25" s="53" t="s">
        <v>14</v>
      </c>
      <c r="I25" s="55" t="s">
        <v>11</v>
      </c>
      <c r="J25" s="23"/>
    </row>
    <row r="26" spans="2:10" ht="12.75">
      <c r="B26" s="238" t="s">
        <v>55</v>
      </c>
      <c r="C26" s="239"/>
      <c r="D26" s="57">
        <v>0.16168</v>
      </c>
      <c r="E26" s="51">
        <v>195515.201</v>
      </c>
      <c r="F26" s="46">
        <v>0.16705</v>
      </c>
      <c r="G26" s="51">
        <v>202006.337</v>
      </c>
      <c r="H26" s="46">
        <v>-0.005367860963032016</v>
      </c>
      <c r="I26" s="52">
        <v>-6491.135999999999</v>
      </c>
      <c r="J26" s="61"/>
    </row>
    <row r="27" spans="2:10" ht="12.75">
      <c r="B27" s="240" t="s">
        <v>56</v>
      </c>
      <c r="C27" s="241"/>
      <c r="D27" s="58">
        <v>0.09353</v>
      </c>
      <c r="E27" s="45">
        <v>133458.458</v>
      </c>
      <c r="F27" s="44">
        <v>0.09887</v>
      </c>
      <c r="G27" s="45">
        <v>141075.634</v>
      </c>
      <c r="H27" s="44">
        <v>-0.0053384435057744215</v>
      </c>
      <c r="I27" s="47">
        <v>-7617.175999999978</v>
      </c>
      <c r="J27" s="61"/>
    </row>
    <row r="28" spans="2:10" ht="12.75">
      <c r="B28" s="240" t="s">
        <v>57</v>
      </c>
      <c r="C28" s="241"/>
      <c r="D28" s="58">
        <v>0.0857</v>
      </c>
      <c r="E28" s="45">
        <v>370222.983</v>
      </c>
      <c r="F28" s="44">
        <v>0.09046078491293692</v>
      </c>
      <c r="G28" s="45">
        <v>390809.046</v>
      </c>
      <c r="H28" s="44">
        <v>-0.0047650673297034325</v>
      </c>
      <c r="I28" s="47">
        <v>-20586.062999999966</v>
      </c>
      <c r="J28" s="61"/>
    </row>
    <row r="29" spans="2:10" ht="12.75">
      <c r="B29" s="240" t="s">
        <v>58</v>
      </c>
      <c r="C29" s="241"/>
      <c r="D29" s="58">
        <v>0.18123</v>
      </c>
      <c r="E29" s="45">
        <v>110008.087</v>
      </c>
      <c r="F29" s="44">
        <v>0.18705</v>
      </c>
      <c r="G29" s="45">
        <v>113537.223</v>
      </c>
      <c r="H29" s="44">
        <v>-0.005814031914072069</v>
      </c>
      <c r="I29" s="47">
        <v>-3529.1359999999986</v>
      </c>
      <c r="J29" s="61"/>
    </row>
    <row r="30" spans="2:10" ht="12.75">
      <c r="B30" s="240" t="s">
        <v>59</v>
      </c>
      <c r="C30" s="241"/>
      <c r="D30" s="58">
        <v>0.16619</v>
      </c>
      <c r="E30" s="45">
        <v>160974.752</v>
      </c>
      <c r="F30" s="44">
        <v>0.17383</v>
      </c>
      <c r="G30" s="45">
        <v>168380.647</v>
      </c>
      <c r="H30" s="44">
        <v>-0.0076455991439012575</v>
      </c>
      <c r="I30" s="47">
        <v>-7405.8949999999895</v>
      </c>
      <c r="J30" s="61"/>
    </row>
    <row r="31" spans="2:10" ht="12.75">
      <c r="B31" s="240" t="s">
        <v>62</v>
      </c>
      <c r="C31" s="241"/>
      <c r="D31" s="58">
        <v>0.15664</v>
      </c>
      <c r="E31" s="45">
        <v>129477.013</v>
      </c>
      <c r="F31" s="44">
        <v>0.16993</v>
      </c>
      <c r="G31" s="45">
        <v>140456.656</v>
      </c>
      <c r="H31" s="44">
        <v>-0.01328340321209301</v>
      </c>
      <c r="I31" s="47">
        <v>-10979.642999999982</v>
      </c>
      <c r="J31" s="61"/>
    </row>
    <row r="32" spans="2:10" ht="12.75">
      <c r="B32" s="240" t="s">
        <v>63</v>
      </c>
      <c r="C32" s="241"/>
      <c r="D32" s="58">
        <v>0.21894</v>
      </c>
      <c r="E32" s="45">
        <v>521701.325</v>
      </c>
      <c r="F32" s="44">
        <v>0.19013</v>
      </c>
      <c r="G32" s="45">
        <v>453046.515</v>
      </c>
      <c r="H32" s="44">
        <v>0.02881172619711467</v>
      </c>
      <c r="I32" s="47">
        <v>68654.81</v>
      </c>
      <c r="J32" s="61"/>
    </row>
    <row r="33" spans="2:10" ht="12.75">
      <c r="B33" s="240" t="s">
        <v>65</v>
      </c>
      <c r="C33" s="241"/>
      <c r="D33" s="58">
        <v>0.12822</v>
      </c>
      <c r="E33" s="45">
        <v>135370.589</v>
      </c>
      <c r="F33" s="44">
        <v>0.1385</v>
      </c>
      <c r="G33" s="45">
        <v>146225.417</v>
      </c>
      <c r="H33" s="44">
        <v>-0.010281573940629417</v>
      </c>
      <c r="I33" s="47">
        <v>-10854.82799999998</v>
      </c>
      <c r="J33" s="61"/>
    </row>
    <row r="34" spans="2:10" ht="12.75">
      <c r="B34" s="240" t="s">
        <v>64</v>
      </c>
      <c r="C34" s="241"/>
      <c r="D34" s="58">
        <v>0.11875</v>
      </c>
      <c r="E34" s="45">
        <v>101980.598</v>
      </c>
      <c r="F34" s="44">
        <v>0.1287</v>
      </c>
      <c r="G34" s="45">
        <v>110521.722</v>
      </c>
      <c r="H34" s="44">
        <v>-0.009945899934068522</v>
      </c>
      <c r="I34" s="47">
        <v>-8541.123999999996</v>
      </c>
      <c r="J34" s="61"/>
    </row>
    <row r="35" spans="2:10" ht="12.75">
      <c r="B35" s="240" t="s">
        <v>61</v>
      </c>
      <c r="C35" s="241"/>
      <c r="D35" s="58">
        <v>0.1397</v>
      </c>
      <c r="E35" s="45">
        <v>110027.36</v>
      </c>
      <c r="F35" s="44">
        <v>0.15274</v>
      </c>
      <c r="G35" s="45">
        <v>120294.765</v>
      </c>
      <c r="H35" s="44">
        <v>-0.013036706508247314</v>
      </c>
      <c r="I35" s="47">
        <v>-10267.404999999999</v>
      </c>
      <c r="J35" s="61"/>
    </row>
    <row r="36" spans="2:10" ht="13.5" thickBot="1">
      <c r="B36" s="242" t="s">
        <v>60</v>
      </c>
      <c r="C36" s="243"/>
      <c r="D36" s="59">
        <v>0.07374</v>
      </c>
      <c r="E36" s="49">
        <v>253549.606</v>
      </c>
      <c r="F36" s="48">
        <v>0.07753</v>
      </c>
      <c r="G36" s="49">
        <v>266597.87</v>
      </c>
      <c r="H36" s="48">
        <v>-0.0037947985705935614</v>
      </c>
      <c r="I36" s="50">
        <v>-13048.263999999996</v>
      </c>
      <c r="J36" s="61"/>
    </row>
    <row r="37" spans="2:10" ht="12.75">
      <c r="B37" s="157"/>
      <c r="C37" s="157"/>
      <c r="D37" s="23"/>
      <c r="E37" s="60"/>
      <c r="F37" s="23"/>
      <c r="G37" s="60"/>
      <c r="H37" s="23"/>
      <c r="I37" s="60"/>
      <c r="J37" s="61"/>
    </row>
    <row r="38" spans="2:10" ht="12.75">
      <c r="B38" s="166" t="s">
        <v>71</v>
      </c>
      <c r="C38" s="166"/>
      <c r="D38" s="166"/>
      <c r="E38" s="166"/>
      <c r="F38" s="166"/>
      <c r="G38" s="166"/>
      <c r="H38" s="166"/>
      <c r="I38" s="166"/>
      <c r="J38" s="166"/>
    </row>
    <row r="39" spans="2:10" ht="12.75">
      <c r="B39" s="168" t="s">
        <v>87</v>
      </c>
      <c r="C39" s="168"/>
      <c r="D39" s="168"/>
      <c r="E39" s="168"/>
      <c r="F39" s="168"/>
      <c r="G39" s="168"/>
      <c r="H39" s="168"/>
      <c r="I39" s="168"/>
      <c r="J39" s="168"/>
    </row>
    <row r="40" spans="2:10" ht="12.75">
      <c r="B40" s="63" t="s">
        <v>88</v>
      </c>
      <c r="C40" s="63"/>
      <c r="D40" s="63"/>
      <c r="E40" s="63"/>
      <c r="F40" s="63"/>
      <c r="G40" s="63"/>
      <c r="H40" s="63"/>
      <c r="I40" s="63"/>
      <c r="J40" s="63"/>
    </row>
    <row r="41" spans="2:10" ht="12.75">
      <c r="B41" s="328" t="s">
        <v>89</v>
      </c>
      <c r="C41" s="329"/>
      <c r="D41" s="329"/>
      <c r="E41" s="329"/>
      <c r="F41" s="329"/>
      <c r="G41" s="329"/>
      <c r="H41" s="329"/>
      <c r="I41" s="329"/>
      <c r="J41" s="329"/>
    </row>
    <row r="42" spans="2:10" ht="12.75">
      <c r="B42" s="34"/>
      <c r="C42" s="33"/>
      <c r="D42" s="33"/>
      <c r="E42" s="33"/>
      <c r="F42" s="33"/>
      <c r="G42" s="33"/>
      <c r="H42" s="33"/>
      <c r="I42" s="33"/>
      <c r="J42" s="33"/>
    </row>
    <row r="43" spans="2:19" ht="25.5" customHeight="1">
      <c r="B43" s="166" t="s">
        <v>73</v>
      </c>
      <c r="C43" s="166"/>
      <c r="D43" s="166"/>
      <c r="E43" s="166"/>
      <c r="F43" s="166"/>
      <c r="G43" s="166"/>
      <c r="H43" s="166"/>
      <c r="I43" s="166"/>
      <c r="J43" s="166"/>
      <c r="K43" s="32"/>
      <c r="L43" s="32"/>
      <c r="M43" s="32"/>
      <c r="N43" s="32"/>
      <c r="O43" s="32"/>
      <c r="P43" s="32"/>
      <c r="Q43" s="32"/>
      <c r="R43" s="32"/>
      <c r="S43" s="32"/>
    </row>
    <row r="44" spans="2:10" ht="38.25" customHeight="1">
      <c r="B44" s="330" t="s">
        <v>90</v>
      </c>
      <c r="C44" s="330"/>
      <c r="D44" s="330"/>
      <c r="E44" s="330"/>
      <c r="F44" s="330"/>
      <c r="G44" s="330"/>
      <c r="H44" s="330"/>
      <c r="I44" s="330"/>
      <c r="J44" s="330"/>
    </row>
    <row r="45" spans="2:10" ht="12.75">
      <c r="B45" s="62"/>
      <c r="C45" s="62"/>
      <c r="D45" s="62"/>
      <c r="E45" s="62"/>
      <c r="F45" s="62"/>
      <c r="G45" s="62"/>
      <c r="H45" s="62"/>
      <c r="I45" s="62"/>
      <c r="J45" s="62"/>
    </row>
    <row r="46" spans="2:10" ht="12.75">
      <c r="B46" s="166" t="s">
        <v>72</v>
      </c>
      <c r="C46" s="166"/>
      <c r="D46" s="166"/>
      <c r="E46" s="166"/>
      <c r="F46" s="166"/>
      <c r="G46" s="166"/>
      <c r="H46" s="166"/>
      <c r="I46" s="166"/>
      <c r="J46" s="166"/>
    </row>
    <row r="47" spans="2:10" ht="12.75">
      <c r="B47" s="62"/>
      <c r="C47" s="62"/>
      <c r="D47" s="62"/>
      <c r="E47" s="62"/>
      <c r="F47" s="62"/>
      <c r="G47" s="62"/>
      <c r="H47" s="62"/>
      <c r="I47" s="62"/>
      <c r="J47" s="62"/>
    </row>
    <row r="48" spans="2:10" ht="37.5" customHeight="1">
      <c r="B48" s="168" t="s">
        <v>24</v>
      </c>
      <c r="C48" s="168"/>
      <c r="D48" s="168"/>
      <c r="E48" s="168"/>
      <c r="F48" s="168"/>
      <c r="G48" s="168"/>
      <c r="H48" s="168"/>
      <c r="I48" s="168"/>
      <c r="J48" s="168"/>
    </row>
    <row r="49" spans="2:10" ht="12.75">
      <c r="B49" s="168" t="s">
        <v>75</v>
      </c>
      <c r="C49" s="168"/>
      <c r="D49" s="168"/>
      <c r="E49" s="168"/>
      <c r="F49" s="168"/>
      <c r="G49" s="168"/>
      <c r="H49" s="168"/>
      <c r="I49" s="168"/>
      <c r="J49" s="168"/>
    </row>
    <row r="50" spans="2:10" ht="12.75">
      <c r="B50" s="169" t="s">
        <v>74</v>
      </c>
      <c r="C50" s="169"/>
      <c r="D50" s="169"/>
      <c r="E50" s="169"/>
      <c r="F50" s="169"/>
      <c r="G50" s="169"/>
      <c r="H50" s="169"/>
      <c r="I50" s="169"/>
      <c r="J50" s="169"/>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0" t="s">
        <v>25</v>
      </c>
      <c r="C56" s="171"/>
      <c r="D56" s="171"/>
      <c r="E56" s="171"/>
      <c r="F56" s="171"/>
      <c r="G56" s="171"/>
      <c r="H56" s="171"/>
      <c r="I56" s="171"/>
      <c r="J56" s="172"/>
    </row>
    <row r="57" spans="2:10" ht="46.5" customHeight="1" thickBot="1">
      <c r="B57" s="170" t="s">
        <v>26</v>
      </c>
      <c r="C57" s="172"/>
      <c r="D57" s="170" t="s">
        <v>27</v>
      </c>
      <c r="E57" s="172"/>
      <c r="F57" s="170" t="s">
        <v>28</v>
      </c>
      <c r="G57" s="172"/>
      <c r="H57" s="173" t="s">
        <v>29</v>
      </c>
      <c r="I57" s="174"/>
      <c r="J57" s="175"/>
    </row>
    <row r="58" spans="2:10" ht="18" customHeight="1" thickBot="1">
      <c r="B58" s="283">
        <f>D58+F58+H58</f>
        <v>11662.89</v>
      </c>
      <c r="C58" s="284"/>
      <c r="D58" s="285">
        <f>9723.813-H58</f>
        <v>2417.3590000000004</v>
      </c>
      <c r="E58" s="286"/>
      <c r="F58" s="285">
        <v>1939.077</v>
      </c>
      <c r="G58" s="286"/>
      <c r="H58" s="285">
        <v>7306.454</v>
      </c>
      <c r="I58" s="287"/>
      <c r="J58" s="286"/>
    </row>
    <row r="61" ht="12.75">
      <c r="B61" s="37" t="s">
        <v>92</v>
      </c>
    </row>
    <row r="62" ht="13.5" thickBot="1"/>
    <row r="63" spans="2:10" ht="24.75" customHeight="1" thickBot="1">
      <c r="B63" s="170" t="s">
        <v>39</v>
      </c>
      <c r="C63" s="171"/>
      <c r="D63" s="171"/>
      <c r="E63" s="171"/>
      <c r="F63" s="171" t="s">
        <v>68</v>
      </c>
      <c r="G63" s="171"/>
      <c r="H63" s="171"/>
      <c r="I63" s="171" t="s">
        <v>51</v>
      </c>
      <c r="J63" s="172"/>
    </row>
    <row r="64" spans="2:10" ht="24.75" customHeight="1" thickBot="1">
      <c r="B64" s="181" t="s">
        <v>27</v>
      </c>
      <c r="C64" s="182"/>
      <c r="D64" s="182"/>
      <c r="E64" s="182"/>
      <c r="F64" s="183"/>
      <c r="G64" s="183"/>
      <c r="H64" s="183"/>
      <c r="I64" s="171"/>
      <c r="J64" s="172"/>
    </row>
    <row r="65" spans="2:10" ht="24.75" customHeight="1">
      <c r="B65" s="326" t="s">
        <v>45</v>
      </c>
      <c r="C65" s="327"/>
      <c r="D65" s="327"/>
      <c r="E65" s="327"/>
      <c r="F65" s="295" t="s">
        <v>93</v>
      </c>
      <c r="G65" s="295"/>
      <c r="H65" s="295"/>
      <c r="I65" s="288" t="s">
        <v>52</v>
      </c>
      <c r="J65" s="289"/>
    </row>
    <row r="66" spans="2:10" ht="24.75" customHeight="1">
      <c r="B66" s="296" t="s">
        <v>44</v>
      </c>
      <c r="C66" s="297"/>
      <c r="D66" s="297"/>
      <c r="E66" s="297"/>
      <c r="F66" s="276" t="s">
        <v>93</v>
      </c>
      <c r="G66" s="276"/>
      <c r="H66" s="276"/>
      <c r="I66" s="277" t="s">
        <v>52</v>
      </c>
      <c r="J66" s="278"/>
    </row>
    <row r="67" spans="2:10" ht="24.75" customHeight="1">
      <c r="B67" s="274" t="s">
        <v>40</v>
      </c>
      <c r="C67" s="275"/>
      <c r="D67" s="275"/>
      <c r="E67" s="275"/>
      <c r="F67" s="276" t="s">
        <v>93</v>
      </c>
      <c r="G67" s="276"/>
      <c r="H67" s="276"/>
      <c r="I67" s="277" t="s">
        <v>52</v>
      </c>
      <c r="J67" s="278"/>
    </row>
    <row r="68" spans="2:10" ht="24.75" customHeight="1" thickBot="1">
      <c r="B68" s="314" t="s">
        <v>94</v>
      </c>
      <c r="C68" s="315"/>
      <c r="D68" s="315"/>
      <c r="E68" s="315"/>
      <c r="F68" s="320" t="s">
        <v>93</v>
      </c>
      <c r="G68" s="320"/>
      <c r="H68" s="320"/>
      <c r="I68" s="324" t="s">
        <v>52</v>
      </c>
      <c r="J68" s="325"/>
    </row>
    <row r="69" spans="2:10" ht="24.75" customHeight="1" thickBot="1">
      <c r="B69" s="181" t="s">
        <v>28</v>
      </c>
      <c r="C69" s="182"/>
      <c r="D69" s="182"/>
      <c r="E69" s="182"/>
      <c r="F69" s="183"/>
      <c r="G69" s="183"/>
      <c r="H69" s="183"/>
      <c r="I69" s="293"/>
      <c r="J69" s="294"/>
    </row>
    <row r="70" spans="2:10" ht="24.75" customHeight="1">
      <c r="B70" s="41" t="s">
        <v>46</v>
      </c>
      <c r="C70" s="42"/>
      <c r="D70" s="42"/>
      <c r="E70" s="42"/>
      <c r="F70" s="295" t="s">
        <v>93</v>
      </c>
      <c r="G70" s="295"/>
      <c r="H70" s="295"/>
      <c r="I70" s="288" t="s">
        <v>53</v>
      </c>
      <c r="J70" s="289"/>
    </row>
    <row r="71" spans="2:10" ht="24.75" customHeight="1">
      <c r="B71" s="274" t="s">
        <v>47</v>
      </c>
      <c r="C71" s="275"/>
      <c r="D71" s="275"/>
      <c r="E71" s="275"/>
      <c r="F71" s="276" t="s">
        <v>93</v>
      </c>
      <c r="G71" s="276"/>
      <c r="H71" s="276"/>
      <c r="I71" s="277" t="s">
        <v>53</v>
      </c>
      <c r="J71" s="278"/>
    </row>
    <row r="72" spans="2:10" ht="24.75" customHeight="1">
      <c r="B72" s="274" t="s">
        <v>41</v>
      </c>
      <c r="C72" s="275"/>
      <c r="D72" s="275"/>
      <c r="E72" s="275"/>
      <c r="F72" s="276" t="s">
        <v>93</v>
      </c>
      <c r="G72" s="276"/>
      <c r="H72" s="276"/>
      <c r="I72" s="277" t="s">
        <v>53</v>
      </c>
      <c r="J72" s="278"/>
    </row>
    <row r="73" spans="2:10" ht="24.75" customHeight="1">
      <c r="B73" s="296" t="s">
        <v>48</v>
      </c>
      <c r="C73" s="297"/>
      <c r="D73" s="297"/>
      <c r="E73" s="297"/>
      <c r="F73" s="276" t="s">
        <v>93</v>
      </c>
      <c r="G73" s="276"/>
      <c r="H73" s="276"/>
      <c r="I73" s="277" t="s">
        <v>53</v>
      </c>
      <c r="J73" s="278"/>
    </row>
    <row r="74" spans="2:10" ht="24.75" customHeight="1">
      <c r="B74" s="274" t="s">
        <v>49</v>
      </c>
      <c r="C74" s="275"/>
      <c r="D74" s="275"/>
      <c r="E74" s="275"/>
      <c r="F74" s="276" t="s">
        <v>93</v>
      </c>
      <c r="G74" s="276"/>
      <c r="H74" s="276"/>
      <c r="I74" s="277" t="s">
        <v>54</v>
      </c>
      <c r="J74" s="278"/>
    </row>
    <row r="75" spans="2:10" ht="24.75" customHeight="1">
      <c r="B75" s="296" t="s">
        <v>95</v>
      </c>
      <c r="C75" s="297"/>
      <c r="D75" s="297"/>
      <c r="E75" s="297"/>
      <c r="F75" s="276" t="s">
        <v>93</v>
      </c>
      <c r="G75" s="276"/>
      <c r="H75" s="276"/>
      <c r="I75" s="277" t="s">
        <v>53</v>
      </c>
      <c r="J75" s="278"/>
    </row>
    <row r="76" spans="2:10" ht="24.75" customHeight="1" thickBot="1">
      <c r="B76" s="314" t="s">
        <v>42</v>
      </c>
      <c r="C76" s="315"/>
      <c r="D76" s="315"/>
      <c r="E76" s="315"/>
      <c r="F76" s="320" t="s">
        <v>93</v>
      </c>
      <c r="G76" s="320"/>
      <c r="H76" s="320"/>
      <c r="I76" s="324" t="s">
        <v>54</v>
      </c>
      <c r="J76" s="325"/>
    </row>
    <row r="77" spans="2:10" ht="24.75" customHeight="1" thickBot="1">
      <c r="B77" s="181" t="s">
        <v>29</v>
      </c>
      <c r="C77" s="182"/>
      <c r="D77" s="182"/>
      <c r="E77" s="182"/>
      <c r="F77" s="183"/>
      <c r="G77" s="183"/>
      <c r="H77" s="183"/>
      <c r="I77" s="293"/>
      <c r="J77" s="294"/>
    </row>
    <row r="78" spans="2:10" ht="24.75" customHeight="1" thickBot="1">
      <c r="B78" s="316" t="s">
        <v>43</v>
      </c>
      <c r="C78" s="317"/>
      <c r="D78" s="317"/>
      <c r="E78" s="317"/>
      <c r="F78" s="323" t="s">
        <v>93</v>
      </c>
      <c r="G78" s="323"/>
      <c r="H78" s="323"/>
      <c r="I78" s="321" t="s">
        <v>52</v>
      </c>
      <c r="J78" s="322"/>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66" t="s">
        <v>30</v>
      </c>
      <c r="C84" s="166"/>
      <c r="D84" s="166"/>
      <c r="E84" s="166"/>
      <c r="F84" s="166"/>
      <c r="G84" s="166"/>
      <c r="H84" s="166"/>
      <c r="I84" s="166"/>
      <c r="J84" s="166"/>
    </row>
    <row r="85" spans="2:10" ht="96.75" customHeight="1">
      <c r="B85" s="166" t="s">
        <v>35</v>
      </c>
      <c r="C85" s="166"/>
      <c r="D85" s="166"/>
      <c r="E85" s="166"/>
      <c r="F85" s="166"/>
      <c r="G85" s="166"/>
      <c r="H85" s="166"/>
      <c r="I85" s="166"/>
      <c r="J85" s="166"/>
    </row>
    <row r="86" spans="2:10" ht="38.25" customHeight="1">
      <c r="B86" s="166" t="s">
        <v>31</v>
      </c>
      <c r="C86" s="166"/>
      <c r="D86" s="166"/>
      <c r="E86" s="166"/>
      <c r="F86" s="166"/>
      <c r="G86" s="166"/>
      <c r="H86" s="166"/>
      <c r="I86" s="166"/>
      <c r="J86" s="166"/>
    </row>
    <row r="87" spans="2:10" ht="69.75" customHeight="1">
      <c r="B87" s="166" t="s">
        <v>32</v>
      </c>
      <c r="C87" s="166"/>
      <c r="D87" s="166"/>
      <c r="E87" s="166"/>
      <c r="F87" s="166"/>
      <c r="G87" s="166"/>
      <c r="H87" s="166"/>
      <c r="I87" s="166"/>
      <c r="J87" s="166"/>
    </row>
    <row r="88" spans="2:10" ht="171" customHeight="1">
      <c r="B88" s="166" t="s">
        <v>33</v>
      </c>
      <c r="C88" s="166"/>
      <c r="D88" s="166"/>
      <c r="E88" s="166"/>
      <c r="F88" s="166"/>
      <c r="G88" s="166"/>
      <c r="H88" s="166"/>
      <c r="I88" s="166"/>
      <c r="J88" s="166"/>
    </row>
    <row r="89" spans="2:10" ht="62.25" customHeight="1">
      <c r="B89" s="166" t="s">
        <v>34</v>
      </c>
      <c r="C89" s="166"/>
      <c r="D89" s="166"/>
      <c r="E89" s="166"/>
      <c r="F89" s="166"/>
      <c r="G89" s="166"/>
      <c r="H89" s="166"/>
      <c r="I89" s="166"/>
      <c r="J89" s="166"/>
    </row>
    <row r="90" spans="2:10" ht="51.75" customHeight="1">
      <c r="B90" s="166" t="s">
        <v>36</v>
      </c>
      <c r="C90" s="166"/>
      <c r="D90" s="166"/>
      <c r="E90" s="166"/>
      <c r="F90" s="166"/>
      <c r="G90" s="166"/>
      <c r="H90" s="166"/>
      <c r="I90" s="166"/>
      <c r="J90" s="166"/>
    </row>
  </sheetData>
  <sheetProtection/>
  <mergeCells count="99">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90:J90"/>
    <mergeCell ref="B84:J84"/>
    <mergeCell ref="B85:J85"/>
    <mergeCell ref="B86:J86"/>
    <mergeCell ref="B87:J87"/>
    <mergeCell ref="B88:J88"/>
    <mergeCell ref="B89:J89"/>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47" t="s">
        <v>96</v>
      </c>
      <c r="C5" s="147"/>
      <c r="D5" s="147"/>
      <c r="E5" s="147"/>
      <c r="F5" s="147"/>
      <c r="G5" s="147"/>
      <c r="H5" s="147"/>
      <c r="I5" s="147"/>
      <c r="J5" s="147"/>
    </row>
    <row r="6" spans="1:10" ht="13.5" thickBot="1">
      <c r="A6" s="71"/>
      <c r="B6" s="1"/>
      <c r="C6" s="1"/>
      <c r="D6" s="1"/>
      <c r="E6" s="1"/>
      <c r="F6" s="1"/>
      <c r="G6" s="1"/>
      <c r="H6" s="1"/>
      <c r="I6" s="1"/>
      <c r="J6" s="1"/>
    </row>
    <row r="7" spans="1:10" ht="13.5" customHeight="1" thickBot="1">
      <c r="A7" s="71"/>
      <c r="B7" s="331" t="s">
        <v>0</v>
      </c>
      <c r="C7" s="331" t="s">
        <v>1</v>
      </c>
      <c r="D7" s="331" t="s">
        <v>2</v>
      </c>
      <c r="E7" s="335" t="s">
        <v>3</v>
      </c>
      <c r="F7" s="152" t="s">
        <v>4</v>
      </c>
      <c r="G7" s="153"/>
      <c r="H7" s="153"/>
      <c r="I7" s="153"/>
      <c r="J7" s="154"/>
    </row>
    <row r="8" spans="1:10" ht="13.5" thickBot="1">
      <c r="A8" s="71"/>
      <c r="B8" s="332"/>
      <c r="C8" s="332"/>
      <c r="D8" s="332"/>
      <c r="E8" s="336"/>
      <c r="F8" s="155" t="s">
        <v>5</v>
      </c>
      <c r="G8" s="156"/>
      <c r="H8" s="25" t="s">
        <v>6</v>
      </c>
      <c r="I8" s="26" t="s">
        <v>7</v>
      </c>
      <c r="J8" s="27" t="s">
        <v>8</v>
      </c>
    </row>
    <row r="9" spans="1:10" ht="13.5" thickBot="1">
      <c r="A9" s="71"/>
      <c r="B9" s="332"/>
      <c r="C9" s="332"/>
      <c r="D9" s="332"/>
      <c r="E9" s="336"/>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57" t="s">
        <v>76</v>
      </c>
      <c r="C18" s="157"/>
      <c r="D18" s="157"/>
      <c r="E18" s="157"/>
      <c r="F18" s="157"/>
      <c r="G18" s="157"/>
      <c r="H18" s="157"/>
      <c r="I18" s="157"/>
      <c r="J18" s="157"/>
    </row>
    <row r="19" spans="1:10" ht="12.75" customHeight="1">
      <c r="A19" s="71"/>
      <c r="B19" s="157" t="s">
        <v>78</v>
      </c>
      <c r="C19" s="157"/>
      <c r="D19" s="157"/>
      <c r="E19" s="157"/>
      <c r="F19" s="157"/>
      <c r="G19" s="157"/>
      <c r="H19" s="157"/>
      <c r="I19" s="157"/>
      <c r="J19" s="157"/>
    </row>
    <row r="20" spans="1:10" ht="12.75">
      <c r="A20" s="71"/>
      <c r="B20" s="157"/>
      <c r="C20" s="157"/>
      <c r="D20" s="157"/>
      <c r="E20" s="157"/>
      <c r="F20" s="157"/>
      <c r="G20" s="157"/>
      <c r="H20" s="157"/>
      <c r="I20" s="157"/>
      <c r="J20" s="157"/>
    </row>
    <row r="21" spans="1:10" ht="12.75">
      <c r="A21" s="71"/>
      <c r="B21" s="43"/>
      <c r="C21" s="22"/>
      <c r="D21" s="22"/>
      <c r="E21" s="23"/>
      <c r="F21" s="23"/>
      <c r="G21" s="23"/>
      <c r="H21" s="23"/>
      <c r="I21" s="23"/>
      <c r="J21" s="23"/>
    </row>
    <row r="22" spans="1:10" ht="12.75">
      <c r="A22" s="71"/>
      <c r="B22" s="147" t="s">
        <v>97</v>
      </c>
      <c r="C22" s="147"/>
      <c r="D22" s="147"/>
      <c r="E22" s="147"/>
      <c r="F22" s="147"/>
      <c r="G22" s="147"/>
      <c r="H22" s="147"/>
      <c r="I22" s="147"/>
      <c r="J22" s="147"/>
    </row>
    <row r="23" spans="1:10" ht="13.5" thickBot="1">
      <c r="A23" s="71"/>
      <c r="B23" s="43"/>
      <c r="C23" s="22"/>
      <c r="D23" s="22"/>
      <c r="E23" s="23"/>
      <c r="F23" s="23"/>
      <c r="G23" s="23"/>
      <c r="H23" s="23"/>
      <c r="I23" s="23"/>
      <c r="J23" s="23"/>
    </row>
    <row r="24" spans="1:10" ht="25.5" customHeight="1">
      <c r="A24" s="71"/>
      <c r="B24" s="158" t="s">
        <v>67</v>
      </c>
      <c r="C24" s="159"/>
      <c r="D24" s="162" t="s">
        <v>66</v>
      </c>
      <c r="E24" s="163"/>
      <c r="F24" s="164" t="s">
        <v>17</v>
      </c>
      <c r="G24" s="164"/>
      <c r="H24" s="164" t="s">
        <v>21</v>
      </c>
      <c r="I24" s="165"/>
      <c r="J24" s="23"/>
    </row>
    <row r="25" spans="1:10" ht="13.5" thickBot="1">
      <c r="A25" s="71"/>
      <c r="B25" s="160"/>
      <c r="C25" s="161"/>
      <c r="D25" s="56" t="s">
        <v>14</v>
      </c>
      <c r="E25" s="54" t="s">
        <v>11</v>
      </c>
      <c r="F25" s="53" t="s">
        <v>14</v>
      </c>
      <c r="G25" s="54" t="s">
        <v>11</v>
      </c>
      <c r="H25" s="53" t="s">
        <v>14</v>
      </c>
      <c r="I25" s="55" t="s">
        <v>11</v>
      </c>
      <c r="J25" s="23"/>
    </row>
    <row r="26" spans="1:10" ht="12.75">
      <c r="A26" s="71"/>
      <c r="B26" s="238" t="s">
        <v>55</v>
      </c>
      <c r="C26" s="239"/>
      <c r="D26" s="57">
        <v>0.16285</v>
      </c>
      <c r="E26" s="51">
        <v>200346.45</v>
      </c>
      <c r="F26" s="46">
        <v>0.16874</v>
      </c>
      <c r="G26" s="51">
        <v>207590.596</v>
      </c>
      <c r="H26" s="46">
        <f>D26-F26</f>
        <v>-0.005890000000000006</v>
      </c>
      <c r="I26" s="47">
        <f>E26-G26</f>
        <v>-7244.145999999979</v>
      </c>
      <c r="J26" s="61"/>
    </row>
    <row r="27" spans="1:10" ht="12.75">
      <c r="A27" s="71"/>
      <c r="B27" s="240" t="s">
        <v>56</v>
      </c>
      <c r="C27" s="241"/>
      <c r="D27" s="58">
        <v>0.0913</v>
      </c>
      <c r="E27" s="45">
        <v>130752.905</v>
      </c>
      <c r="F27" s="44">
        <v>0.1</v>
      </c>
      <c r="G27" s="45">
        <v>143216.98</v>
      </c>
      <c r="H27" s="44">
        <f aca="true" t="shared" si="0" ref="H27:I36">D27-F27</f>
        <v>-0.0087</v>
      </c>
      <c r="I27" s="47">
        <f t="shared" si="0"/>
        <v>-12464.075000000012</v>
      </c>
      <c r="J27" s="61"/>
    </row>
    <row r="28" spans="1:10" ht="12.75">
      <c r="A28" s="71"/>
      <c r="B28" s="240" t="s">
        <v>57</v>
      </c>
      <c r="C28" s="241"/>
      <c r="D28" s="58">
        <v>0.08599</v>
      </c>
      <c r="E28" s="45">
        <v>367357.567</v>
      </c>
      <c r="F28" s="44">
        <v>0.09066</v>
      </c>
      <c r="G28" s="45">
        <v>387301.971</v>
      </c>
      <c r="H28" s="44">
        <f t="shared" si="0"/>
        <v>-0.0046700000000000075</v>
      </c>
      <c r="I28" s="47">
        <f t="shared" si="0"/>
        <v>-19944.40400000004</v>
      </c>
      <c r="J28" s="61"/>
    </row>
    <row r="29" spans="1:10" ht="12.75">
      <c r="A29" s="71"/>
      <c r="B29" s="240" t="s">
        <v>58</v>
      </c>
      <c r="C29" s="241"/>
      <c r="D29" s="58">
        <v>0.18372</v>
      </c>
      <c r="E29" s="45">
        <v>113484.488</v>
      </c>
      <c r="F29" s="44">
        <v>0.18748</v>
      </c>
      <c r="G29" s="45">
        <v>115802.518</v>
      </c>
      <c r="H29" s="44">
        <f t="shared" si="0"/>
        <v>-0.0037600000000000133</v>
      </c>
      <c r="I29" s="47">
        <f t="shared" si="0"/>
        <v>-2318.029999999999</v>
      </c>
      <c r="J29" s="61"/>
    </row>
    <row r="30" spans="1:10" ht="12.75">
      <c r="A30" s="71"/>
      <c r="B30" s="240" t="s">
        <v>59</v>
      </c>
      <c r="C30" s="241"/>
      <c r="D30" s="58">
        <v>0.1725</v>
      </c>
      <c r="E30" s="45">
        <v>164230.235</v>
      </c>
      <c r="F30" s="44">
        <v>0.17504</v>
      </c>
      <c r="G30" s="45">
        <v>166653.343</v>
      </c>
      <c r="H30" s="44">
        <f t="shared" si="0"/>
        <v>-0.0025400000000000145</v>
      </c>
      <c r="I30" s="47">
        <f t="shared" si="0"/>
        <v>-2423.1080000000075</v>
      </c>
      <c r="J30" s="61"/>
    </row>
    <row r="31" spans="1:10" ht="12.75">
      <c r="A31" s="71"/>
      <c r="B31" s="240" t="s">
        <v>62</v>
      </c>
      <c r="C31" s="241"/>
      <c r="D31" s="58">
        <v>0.15629</v>
      </c>
      <c r="E31" s="45">
        <v>126177.443</v>
      </c>
      <c r="F31" s="44">
        <v>0.16853</v>
      </c>
      <c r="G31" s="45">
        <v>136055.045</v>
      </c>
      <c r="H31" s="44">
        <f t="shared" si="0"/>
        <v>-0.012240000000000001</v>
      </c>
      <c r="I31" s="47">
        <f t="shared" si="0"/>
        <v>-9877.602000000014</v>
      </c>
      <c r="J31" s="61"/>
    </row>
    <row r="32" spans="1:10" ht="12.75">
      <c r="A32" s="71"/>
      <c r="B32" s="240" t="s">
        <v>63</v>
      </c>
      <c r="C32" s="241"/>
      <c r="D32" s="58">
        <v>0.21412</v>
      </c>
      <c r="E32" s="45">
        <v>504474.503</v>
      </c>
      <c r="F32" s="44">
        <v>0.19102</v>
      </c>
      <c r="G32" s="45">
        <v>450036.187</v>
      </c>
      <c r="H32" s="44">
        <f t="shared" si="0"/>
        <v>0.02310000000000001</v>
      </c>
      <c r="I32" s="47">
        <f t="shared" si="0"/>
        <v>54438.31600000005</v>
      </c>
      <c r="J32" s="61"/>
    </row>
    <row r="33" spans="1:10" ht="12.75">
      <c r="A33" s="71"/>
      <c r="B33" s="240" t="s">
        <v>65</v>
      </c>
      <c r="C33" s="241"/>
      <c r="D33" s="58">
        <v>0.12523</v>
      </c>
      <c r="E33" s="45">
        <v>130137.55</v>
      </c>
      <c r="F33" s="44">
        <v>0.13005</v>
      </c>
      <c r="G33" s="45">
        <v>135143.025</v>
      </c>
      <c r="H33" s="44">
        <f t="shared" si="0"/>
        <v>-0.004819999999999991</v>
      </c>
      <c r="I33" s="47">
        <f t="shared" si="0"/>
        <v>-5005.474999999991</v>
      </c>
      <c r="J33" s="61"/>
    </row>
    <row r="34" spans="1:10" ht="12.75">
      <c r="A34" s="71"/>
      <c r="B34" s="240" t="s">
        <v>64</v>
      </c>
      <c r="C34" s="241"/>
      <c r="D34" s="58">
        <v>0.11908</v>
      </c>
      <c r="E34" s="45">
        <v>101096.161</v>
      </c>
      <c r="F34" s="44">
        <v>0.12901</v>
      </c>
      <c r="G34" s="45">
        <v>109528.105</v>
      </c>
      <c r="H34" s="44">
        <f t="shared" si="0"/>
        <v>-0.009930000000000008</v>
      </c>
      <c r="I34" s="47">
        <f t="shared" si="0"/>
        <v>-8431.944000000003</v>
      </c>
      <c r="J34" s="61"/>
    </row>
    <row r="35" spans="1:10" ht="12.75">
      <c r="A35" s="71"/>
      <c r="B35" s="240" t="s">
        <v>61</v>
      </c>
      <c r="C35" s="241"/>
      <c r="D35" s="58">
        <v>0.15043</v>
      </c>
      <c r="E35" s="45">
        <v>117364.18</v>
      </c>
      <c r="F35" s="44">
        <v>0.15368</v>
      </c>
      <c r="G35" s="45">
        <v>119899.185</v>
      </c>
      <c r="H35" s="44">
        <f t="shared" si="0"/>
        <v>-0.003250000000000003</v>
      </c>
      <c r="I35" s="47">
        <f t="shared" si="0"/>
        <v>-2535.0050000000047</v>
      </c>
      <c r="J35" s="61"/>
    </row>
    <row r="36" spans="1:10" ht="13.5" thickBot="1">
      <c r="A36" s="71"/>
      <c r="B36" s="242" t="s">
        <v>60</v>
      </c>
      <c r="C36" s="243"/>
      <c r="D36" s="59">
        <v>0.06999</v>
      </c>
      <c r="E36" s="49">
        <v>235295.814</v>
      </c>
      <c r="F36" s="48">
        <v>0.07373</v>
      </c>
      <c r="G36" s="49">
        <v>247841.689</v>
      </c>
      <c r="H36" s="48">
        <f t="shared" si="0"/>
        <v>-0.003740000000000007</v>
      </c>
      <c r="I36" s="50">
        <f t="shared" si="0"/>
        <v>-12545.875</v>
      </c>
      <c r="J36" s="61"/>
    </row>
    <row r="37" spans="1:10" ht="12.75">
      <c r="A37" s="71"/>
      <c r="B37" s="157"/>
      <c r="C37" s="157"/>
      <c r="D37" s="23"/>
      <c r="E37" s="60"/>
      <c r="F37" s="23"/>
      <c r="G37" s="60"/>
      <c r="H37" s="23"/>
      <c r="I37" s="60"/>
      <c r="J37" s="61"/>
    </row>
    <row r="38" spans="1:10" ht="12.75">
      <c r="A38" s="71"/>
      <c r="B38" s="166" t="s">
        <v>71</v>
      </c>
      <c r="C38" s="166"/>
      <c r="D38" s="166"/>
      <c r="E38" s="166"/>
      <c r="F38" s="166"/>
      <c r="G38" s="166"/>
      <c r="H38" s="166"/>
      <c r="I38" s="166"/>
      <c r="J38" s="166"/>
    </row>
    <row r="39" spans="1:10" ht="12.75">
      <c r="A39" s="71"/>
      <c r="B39" s="168" t="s">
        <v>87</v>
      </c>
      <c r="C39" s="168"/>
      <c r="D39" s="168"/>
      <c r="E39" s="168"/>
      <c r="F39" s="168"/>
      <c r="G39" s="168"/>
      <c r="H39" s="168"/>
      <c r="I39" s="168"/>
      <c r="J39" s="168"/>
    </row>
    <row r="40" spans="1:10" ht="12.75">
      <c r="A40" s="71"/>
      <c r="B40" s="63" t="s">
        <v>88</v>
      </c>
      <c r="C40" s="63"/>
      <c r="D40" s="63"/>
      <c r="E40" s="63"/>
      <c r="F40" s="63"/>
      <c r="G40" s="63"/>
      <c r="H40" s="63"/>
      <c r="I40" s="63"/>
      <c r="J40" s="63"/>
    </row>
    <row r="41" spans="1:10" ht="12.75">
      <c r="A41" s="71"/>
      <c r="B41" s="362" t="s">
        <v>98</v>
      </c>
      <c r="C41" s="362"/>
      <c r="D41" s="362"/>
      <c r="E41" s="362"/>
      <c r="F41" s="362"/>
      <c r="G41" s="362"/>
      <c r="H41" s="362"/>
      <c r="I41" s="362"/>
      <c r="J41" s="362"/>
    </row>
    <row r="42" spans="1:10" ht="12.75">
      <c r="A42" s="71"/>
      <c r="B42" s="34"/>
      <c r="C42" s="33"/>
      <c r="D42" s="33"/>
      <c r="E42" s="33"/>
      <c r="F42" s="33"/>
      <c r="G42" s="33"/>
      <c r="H42" s="33"/>
      <c r="I42" s="33"/>
      <c r="J42" s="33"/>
    </row>
    <row r="43" spans="1:17" ht="25.5" customHeight="1">
      <c r="A43" s="71"/>
      <c r="B43" s="166" t="s">
        <v>73</v>
      </c>
      <c r="C43" s="166"/>
      <c r="D43" s="166"/>
      <c r="E43" s="166"/>
      <c r="F43" s="166"/>
      <c r="G43" s="166"/>
      <c r="H43" s="166"/>
      <c r="I43" s="166"/>
      <c r="J43" s="166"/>
      <c r="K43" s="32"/>
      <c r="L43" s="32"/>
      <c r="M43" s="32"/>
      <c r="N43" s="32"/>
      <c r="O43" s="32"/>
      <c r="P43" s="32"/>
      <c r="Q43" s="32"/>
    </row>
    <row r="44" spans="1:10" ht="26.25" customHeight="1">
      <c r="A44" s="71"/>
      <c r="B44" s="282" t="s">
        <v>99</v>
      </c>
      <c r="C44" s="282"/>
      <c r="D44" s="282"/>
      <c r="E44" s="282"/>
      <c r="F44" s="282"/>
      <c r="G44" s="282"/>
      <c r="H44" s="282"/>
      <c r="I44" s="282"/>
      <c r="J44" s="282"/>
    </row>
    <row r="45" spans="1:10" ht="12.75">
      <c r="A45" s="71"/>
      <c r="B45" s="62"/>
      <c r="C45" s="62"/>
      <c r="D45" s="62"/>
      <c r="E45" s="62"/>
      <c r="F45" s="62"/>
      <c r="G45" s="62"/>
      <c r="H45" s="62"/>
      <c r="I45" s="62"/>
      <c r="J45" s="62"/>
    </row>
    <row r="46" spans="1:10" ht="12.75">
      <c r="A46" s="71"/>
      <c r="B46" s="166" t="s">
        <v>72</v>
      </c>
      <c r="C46" s="166"/>
      <c r="D46" s="166"/>
      <c r="E46" s="166"/>
      <c r="F46" s="166"/>
      <c r="G46" s="166"/>
      <c r="H46" s="166"/>
      <c r="I46" s="166"/>
      <c r="J46" s="166"/>
    </row>
    <row r="47" spans="1:10" ht="12.75">
      <c r="A47" s="71"/>
      <c r="B47" s="62"/>
      <c r="C47" s="62"/>
      <c r="D47" s="62"/>
      <c r="E47" s="62"/>
      <c r="F47" s="62"/>
      <c r="G47" s="62"/>
      <c r="H47" s="62"/>
      <c r="I47" s="62"/>
      <c r="J47" s="62"/>
    </row>
    <row r="48" spans="1:10" ht="37.5" customHeight="1">
      <c r="A48" s="71"/>
      <c r="B48" s="168" t="s">
        <v>100</v>
      </c>
      <c r="C48" s="168"/>
      <c r="D48" s="168"/>
      <c r="E48" s="168"/>
      <c r="F48" s="168"/>
      <c r="G48" s="168"/>
      <c r="H48" s="168"/>
      <c r="I48" s="168"/>
      <c r="J48" s="168"/>
    </row>
    <row r="49" spans="1:10" ht="12.75">
      <c r="A49" s="71"/>
      <c r="B49" s="168" t="s">
        <v>75</v>
      </c>
      <c r="C49" s="168"/>
      <c r="D49" s="168"/>
      <c r="E49" s="168"/>
      <c r="F49" s="168"/>
      <c r="G49" s="168"/>
      <c r="H49" s="168"/>
      <c r="I49" s="168"/>
      <c r="J49" s="168"/>
    </row>
    <row r="50" spans="1:10" ht="12.75">
      <c r="A50" s="71"/>
      <c r="B50" s="361" t="s">
        <v>101</v>
      </c>
      <c r="C50" s="166"/>
      <c r="D50" s="166"/>
      <c r="E50" s="166"/>
      <c r="F50" s="166"/>
      <c r="G50" s="166"/>
      <c r="H50" s="166"/>
      <c r="I50" s="166"/>
      <c r="J50" s="16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0" t="s">
        <v>25</v>
      </c>
      <c r="C56" s="171"/>
      <c r="D56" s="171"/>
      <c r="E56" s="171"/>
      <c r="F56" s="171"/>
      <c r="G56" s="171"/>
      <c r="H56" s="171"/>
      <c r="I56" s="171"/>
      <c r="J56" s="172"/>
    </row>
    <row r="57" spans="1:10" ht="46.5" customHeight="1" thickBot="1">
      <c r="A57" s="71"/>
      <c r="B57" s="170" t="s">
        <v>26</v>
      </c>
      <c r="C57" s="172"/>
      <c r="D57" s="170" t="s">
        <v>27</v>
      </c>
      <c r="E57" s="172"/>
      <c r="F57" s="170" t="s">
        <v>28</v>
      </c>
      <c r="G57" s="172"/>
      <c r="H57" s="173" t="s">
        <v>29</v>
      </c>
      <c r="I57" s="174"/>
      <c r="J57" s="175"/>
    </row>
    <row r="58" spans="1:10" ht="18" customHeight="1" thickBot="1">
      <c r="A58" s="71"/>
      <c r="B58" s="283">
        <f>D58+F58+H58</f>
        <v>35538.884</v>
      </c>
      <c r="C58" s="284"/>
      <c r="D58" s="358">
        <v>6566.039</v>
      </c>
      <c r="E58" s="359"/>
      <c r="F58" s="358">
        <v>2910.254</v>
      </c>
      <c r="G58" s="359"/>
      <c r="H58" s="358">
        <v>26062.591</v>
      </c>
      <c r="I58" s="360"/>
      <c r="J58" s="359"/>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0" t="s">
        <v>39</v>
      </c>
      <c r="C63" s="171"/>
      <c r="D63" s="171"/>
      <c r="E63" s="171"/>
      <c r="F63" s="171" t="s">
        <v>68</v>
      </c>
      <c r="G63" s="171"/>
      <c r="H63" s="171"/>
      <c r="I63" s="171" t="s">
        <v>51</v>
      </c>
      <c r="J63" s="172"/>
    </row>
    <row r="64" spans="1:10" ht="24.75" customHeight="1" thickBot="1">
      <c r="A64" s="71"/>
      <c r="B64" s="181" t="s">
        <v>27</v>
      </c>
      <c r="C64" s="182"/>
      <c r="D64" s="182"/>
      <c r="E64" s="182"/>
      <c r="F64" s="183"/>
      <c r="G64" s="183"/>
      <c r="H64" s="183"/>
      <c r="I64" s="171"/>
      <c r="J64" s="172"/>
    </row>
    <row r="65" spans="1:10" ht="24.75" customHeight="1">
      <c r="A65" s="71"/>
      <c r="B65" s="356" t="s">
        <v>45</v>
      </c>
      <c r="C65" s="357"/>
      <c r="D65" s="357"/>
      <c r="E65" s="357"/>
      <c r="F65" s="355" t="s">
        <v>104</v>
      </c>
      <c r="G65" s="355"/>
      <c r="H65" s="355"/>
      <c r="I65" s="288" t="s">
        <v>52</v>
      </c>
      <c r="J65" s="289"/>
    </row>
    <row r="66" spans="1:10" ht="24.75" customHeight="1">
      <c r="A66" s="71"/>
      <c r="B66" s="353" t="s">
        <v>44</v>
      </c>
      <c r="C66" s="354"/>
      <c r="D66" s="354"/>
      <c r="E66" s="354"/>
      <c r="F66" s="340" t="s">
        <v>104</v>
      </c>
      <c r="G66" s="340"/>
      <c r="H66" s="340"/>
      <c r="I66" s="277" t="s">
        <v>52</v>
      </c>
      <c r="J66" s="278"/>
    </row>
    <row r="67" spans="1:10" ht="24.75" customHeight="1">
      <c r="A67" s="71"/>
      <c r="B67" s="347" t="s">
        <v>40</v>
      </c>
      <c r="C67" s="348"/>
      <c r="D67" s="348"/>
      <c r="E67" s="348"/>
      <c r="F67" s="340" t="s">
        <v>104</v>
      </c>
      <c r="G67" s="340"/>
      <c r="H67" s="340"/>
      <c r="I67" s="277" t="s">
        <v>52</v>
      </c>
      <c r="J67" s="278"/>
    </row>
    <row r="68" spans="1:10" ht="24.75" customHeight="1" thickBot="1">
      <c r="A68" s="71"/>
      <c r="B68" s="347" t="s">
        <v>105</v>
      </c>
      <c r="C68" s="348"/>
      <c r="D68" s="348"/>
      <c r="E68" s="348"/>
      <c r="F68" s="340" t="s">
        <v>93</v>
      </c>
      <c r="G68" s="340"/>
      <c r="H68" s="340"/>
      <c r="I68" s="277" t="s">
        <v>52</v>
      </c>
      <c r="J68" s="278"/>
    </row>
    <row r="69" spans="1:10" ht="24.75" customHeight="1" thickBot="1">
      <c r="A69" s="71"/>
      <c r="B69" s="181" t="s">
        <v>28</v>
      </c>
      <c r="C69" s="182"/>
      <c r="D69" s="182"/>
      <c r="E69" s="182"/>
      <c r="F69" s="183"/>
      <c r="G69" s="183"/>
      <c r="H69" s="183"/>
      <c r="I69" s="293"/>
      <c r="J69" s="294"/>
    </row>
    <row r="70" spans="1:10" ht="24.75" customHeight="1">
      <c r="A70" s="71"/>
      <c r="B70" s="75" t="s">
        <v>46</v>
      </c>
      <c r="C70" s="76"/>
      <c r="D70" s="76"/>
      <c r="E70" s="76"/>
      <c r="F70" s="355" t="s">
        <v>104</v>
      </c>
      <c r="G70" s="355"/>
      <c r="H70" s="355"/>
      <c r="I70" s="288" t="s">
        <v>53</v>
      </c>
      <c r="J70" s="289"/>
    </row>
    <row r="71" spans="1:10" ht="24.75" customHeight="1">
      <c r="A71" s="71"/>
      <c r="B71" s="347" t="s">
        <v>47</v>
      </c>
      <c r="C71" s="348"/>
      <c r="D71" s="348"/>
      <c r="E71" s="348"/>
      <c r="F71" s="340" t="s">
        <v>104</v>
      </c>
      <c r="G71" s="340"/>
      <c r="H71" s="340"/>
      <c r="I71" s="277" t="s">
        <v>53</v>
      </c>
      <c r="J71" s="278"/>
    </row>
    <row r="72" spans="1:10" ht="24.75" customHeight="1">
      <c r="A72" s="71"/>
      <c r="B72" s="347" t="s">
        <v>41</v>
      </c>
      <c r="C72" s="348"/>
      <c r="D72" s="348"/>
      <c r="E72" s="348"/>
      <c r="F72" s="340" t="s">
        <v>104</v>
      </c>
      <c r="G72" s="340"/>
      <c r="H72" s="340"/>
      <c r="I72" s="277" t="s">
        <v>53</v>
      </c>
      <c r="J72" s="278"/>
    </row>
    <row r="73" spans="1:10" ht="24.75" customHeight="1">
      <c r="A73" s="71"/>
      <c r="B73" s="353" t="s">
        <v>48</v>
      </c>
      <c r="C73" s="354"/>
      <c r="D73" s="354"/>
      <c r="E73" s="354"/>
      <c r="F73" s="340" t="s">
        <v>104</v>
      </c>
      <c r="G73" s="340"/>
      <c r="H73" s="340"/>
      <c r="I73" s="277" t="s">
        <v>53</v>
      </c>
      <c r="J73" s="278"/>
    </row>
    <row r="74" spans="1:10" ht="24.75" customHeight="1">
      <c r="A74" s="71"/>
      <c r="B74" s="347" t="s">
        <v>49</v>
      </c>
      <c r="C74" s="348"/>
      <c r="D74" s="348"/>
      <c r="E74" s="348"/>
      <c r="F74" s="340" t="s">
        <v>104</v>
      </c>
      <c r="G74" s="340"/>
      <c r="H74" s="340"/>
      <c r="I74" s="277" t="s">
        <v>54</v>
      </c>
      <c r="J74" s="278"/>
    </row>
    <row r="75" spans="1:10" ht="24.75" customHeight="1">
      <c r="A75" s="71"/>
      <c r="B75" s="347" t="s">
        <v>82</v>
      </c>
      <c r="C75" s="348"/>
      <c r="D75" s="348"/>
      <c r="E75" s="348"/>
      <c r="F75" s="340" t="s">
        <v>104</v>
      </c>
      <c r="G75" s="340"/>
      <c r="H75" s="340"/>
      <c r="I75" s="277" t="s">
        <v>53</v>
      </c>
      <c r="J75" s="278"/>
    </row>
    <row r="76" spans="1:10" ht="24.75" customHeight="1" thickBot="1">
      <c r="A76" s="71"/>
      <c r="B76" s="349" t="s">
        <v>106</v>
      </c>
      <c r="C76" s="350"/>
      <c r="D76" s="350"/>
      <c r="E76" s="351"/>
      <c r="F76" s="352" t="s">
        <v>104</v>
      </c>
      <c r="G76" s="352"/>
      <c r="H76" s="352"/>
      <c r="I76" s="324" t="s">
        <v>54</v>
      </c>
      <c r="J76" s="325"/>
    </row>
    <row r="77" spans="1:10" ht="24.75" customHeight="1" thickBot="1">
      <c r="A77" s="71"/>
      <c r="B77" s="298" t="s">
        <v>29</v>
      </c>
      <c r="C77" s="299"/>
      <c r="D77" s="299"/>
      <c r="E77" s="299"/>
      <c r="F77" s="300"/>
      <c r="G77" s="300"/>
      <c r="H77" s="300"/>
      <c r="I77" s="301"/>
      <c r="J77" s="302"/>
    </row>
    <row r="78" spans="1:10" ht="24.75" customHeight="1">
      <c r="A78" s="71"/>
      <c r="B78" s="344" t="s">
        <v>43</v>
      </c>
      <c r="C78" s="345"/>
      <c r="D78" s="345"/>
      <c r="E78" s="345"/>
      <c r="F78" s="346" t="s">
        <v>104</v>
      </c>
      <c r="G78" s="346"/>
      <c r="H78" s="346"/>
      <c r="I78" s="306" t="s">
        <v>52</v>
      </c>
      <c r="J78" s="307"/>
    </row>
    <row r="79" spans="1:10" ht="27" customHeight="1">
      <c r="A79" s="71"/>
      <c r="B79" s="338" t="s">
        <v>107</v>
      </c>
      <c r="C79" s="339"/>
      <c r="D79" s="339"/>
      <c r="E79" s="339"/>
      <c r="F79" s="340" t="s">
        <v>104</v>
      </c>
      <c r="G79" s="340"/>
      <c r="H79" s="340"/>
      <c r="I79" s="277" t="s">
        <v>52</v>
      </c>
      <c r="J79" s="278"/>
    </row>
    <row r="80" spans="1:10" ht="27" customHeight="1">
      <c r="A80" s="71"/>
      <c r="B80" s="338" t="s">
        <v>108</v>
      </c>
      <c r="C80" s="339"/>
      <c r="D80" s="339"/>
      <c r="E80" s="339"/>
      <c r="F80" s="340" t="s">
        <v>104</v>
      </c>
      <c r="G80" s="340"/>
      <c r="H80" s="340"/>
      <c r="I80" s="277" t="s">
        <v>52</v>
      </c>
      <c r="J80" s="278"/>
    </row>
    <row r="81" spans="1:10" ht="27" customHeight="1">
      <c r="A81" s="71"/>
      <c r="B81" s="338" t="s">
        <v>109</v>
      </c>
      <c r="C81" s="339"/>
      <c r="D81" s="339"/>
      <c r="E81" s="339"/>
      <c r="F81" s="340" t="s">
        <v>104</v>
      </c>
      <c r="G81" s="340"/>
      <c r="H81" s="340"/>
      <c r="I81" s="277" t="s">
        <v>52</v>
      </c>
      <c r="J81" s="278"/>
    </row>
    <row r="82" spans="1:10" ht="27" customHeight="1">
      <c r="A82" s="71"/>
      <c r="B82" s="338" t="s">
        <v>110</v>
      </c>
      <c r="C82" s="339"/>
      <c r="D82" s="339"/>
      <c r="E82" s="339"/>
      <c r="F82" s="340" t="s">
        <v>104</v>
      </c>
      <c r="G82" s="340"/>
      <c r="H82" s="340"/>
      <c r="I82" s="277" t="s">
        <v>52</v>
      </c>
      <c r="J82" s="278"/>
    </row>
    <row r="83" spans="1:10" ht="27" customHeight="1">
      <c r="A83" s="71"/>
      <c r="B83" s="338" t="s">
        <v>111</v>
      </c>
      <c r="C83" s="339"/>
      <c r="D83" s="339"/>
      <c r="E83" s="339"/>
      <c r="F83" s="340" t="s">
        <v>104</v>
      </c>
      <c r="G83" s="340"/>
      <c r="H83" s="340"/>
      <c r="I83" s="277" t="s">
        <v>53</v>
      </c>
      <c r="J83" s="278"/>
    </row>
    <row r="84" spans="1:10" ht="27" customHeight="1">
      <c r="A84" s="71"/>
      <c r="B84" s="338" t="s">
        <v>112</v>
      </c>
      <c r="C84" s="339"/>
      <c r="D84" s="339"/>
      <c r="E84" s="339"/>
      <c r="F84" s="340" t="s">
        <v>104</v>
      </c>
      <c r="G84" s="340"/>
      <c r="H84" s="340"/>
      <c r="I84" s="277" t="s">
        <v>53</v>
      </c>
      <c r="J84" s="278"/>
    </row>
    <row r="85" spans="1:10" ht="27" customHeight="1">
      <c r="A85" s="71"/>
      <c r="B85" s="338" t="s">
        <v>113</v>
      </c>
      <c r="C85" s="339"/>
      <c r="D85" s="339"/>
      <c r="E85" s="339"/>
      <c r="F85" s="340" t="s">
        <v>104</v>
      </c>
      <c r="G85" s="340"/>
      <c r="H85" s="340"/>
      <c r="I85" s="277" t="s">
        <v>53</v>
      </c>
      <c r="J85" s="278"/>
    </row>
    <row r="86" spans="1:10" ht="27" customHeight="1">
      <c r="A86" s="71"/>
      <c r="B86" s="338" t="s">
        <v>114</v>
      </c>
      <c r="C86" s="339"/>
      <c r="D86" s="339"/>
      <c r="E86" s="339"/>
      <c r="F86" s="340" t="s">
        <v>104</v>
      </c>
      <c r="G86" s="340"/>
      <c r="H86" s="340"/>
      <c r="I86" s="277" t="s">
        <v>53</v>
      </c>
      <c r="J86" s="278"/>
    </row>
    <row r="87" spans="1:10" ht="27" customHeight="1">
      <c r="A87" s="71"/>
      <c r="B87" s="338" t="s">
        <v>115</v>
      </c>
      <c r="C87" s="339"/>
      <c r="D87" s="339"/>
      <c r="E87" s="339"/>
      <c r="F87" s="340" t="s">
        <v>104</v>
      </c>
      <c r="G87" s="340"/>
      <c r="H87" s="340"/>
      <c r="I87" s="277" t="s">
        <v>53</v>
      </c>
      <c r="J87" s="278"/>
    </row>
    <row r="88" spans="1:10" ht="27" customHeight="1">
      <c r="A88" s="71"/>
      <c r="B88" s="338" t="s">
        <v>116</v>
      </c>
      <c r="C88" s="339"/>
      <c r="D88" s="339"/>
      <c r="E88" s="339"/>
      <c r="F88" s="340" t="s">
        <v>104</v>
      </c>
      <c r="G88" s="340"/>
      <c r="H88" s="340"/>
      <c r="I88" s="277" t="s">
        <v>53</v>
      </c>
      <c r="J88" s="278"/>
    </row>
    <row r="89" spans="1:10" ht="27" customHeight="1">
      <c r="A89" s="71"/>
      <c r="B89" s="338" t="s">
        <v>117</v>
      </c>
      <c r="C89" s="339"/>
      <c r="D89" s="339"/>
      <c r="E89" s="339"/>
      <c r="F89" s="340" t="s">
        <v>104</v>
      </c>
      <c r="G89" s="340"/>
      <c r="H89" s="340"/>
      <c r="I89" s="277" t="s">
        <v>53</v>
      </c>
      <c r="J89" s="278"/>
    </row>
    <row r="90" spans="1:10" ht="27" customHeight="1" thickBot="1">
      <c r="A90" s="71"/>
      <c r="B90" s="341" t="s">
        <v>118</v>
      </c>
      <c r="C90" s="342"/>
      <c r="D90" s="342"/>
      <c r="E90" s="342"/>
      <c r="F90" s="343" t="s">
        <v>104</v>
      </c>
      <c r="G90" s="343"/>
      <c r="H90" s="343"/>
      <c r="I90" s="272" t="s">
        <v>52</v>
      </c>
      <c r="J90" s="273"/>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66"/>
      <c r="C95" s="166"/>
      <c r="D95" s="166"/>
      <c r="E95" s="166"/>
      <c r="F95" s="166"/>
      <c r="G95" s="166"/>
      <c r="H95" s="166"/>
      <c r="I95" s="166"/>
      <c r="J95" s="166"/>
    </row>
    <row r="96" spans="1:10" ht="96.75" customHeight="1">
      <c r="A96" s="71"/>
      <c r="B96" s="166"/>
      <c r="C96" s="166"/>
      <c r="D96" s="166"/>
      <c r="E96" s="166"/>
      <c r="F96" s="166"/>
      <c r="G96" s="166"/>
      <c r="H96" s="166"/>
      <c r="I96" s="166"/>
      <c r="J96" s="166"/>
    </row>
    <row r="97" spans="1:10" ht="38.25" customHeight="1">
      <c r="A97" s="71"/>
      <c r="B97" s="166"/>
      <c r="C97" s="166"/>
      <c r="D97" s="166"/>
      <c r="E97" s="166"/>
      <c r="F97" s="166"/>
      <c r="G97" s="166"/>
      <c r="H97" s="166"/>
      <c r="I97" s="166"/>
      <c r="J97" s="166"/>
    </row>
    <row r="98" spans="1:10" ht="69.75" customHeight="1">
      <c r="A98" s="71"/>
      <c r="B98" s="166"/>
      <c r="C98" s="166"/>
      <c r="D98" s="166"/>
      <c r="E98" s="166"/>
      <c r="F98" s="166"/>
      <c r="G98" s="166"/>
      <c r="H98" s="166"/>
      <c r="I98" s="166"/>
      <c r="J98" s="166"/>
    </row>
    <row r="99" spans="1:10" ht="171" customHeight="1">
      <c r="A99" s="71"/>
      <c r="B99" s="166"/>
      <c r="C99" s="166"/>
      <c r="D99" s="166"/>
      <c r="E99" s="166"/>
      <c r="F99" s="166"/>
      <c r="G99" s="166"/>
      <c r="H99" s="166"/>
      <c r="I99" s="166"/>
      <c r="J99" s="166"/>
    </row>
    <row r="100" spans="1:10" ht="62.25" customHeight="1">
      <c r="A100" s="71"/>
      <c r="B100" s="166"/>
      <c r="C100" s="166"/>
      <c r="D100" s="166"/>
      <c r="E100" s="166"/>
      <c r="F100" s="166"/>
      <c r="G100" s="166"/>
      <c r="H100" s="166"/>
      <c r="I100" s="166"/>
      <c r="J100" s="166"/>
    </row>
    <row r="101" spans="1:10" ht="51.75" customHeight="1">
      <c r="A101" s="71"/>
      <c r="B101" s="166"/>
      <c r="C101" s="166"/>
      <c r="D101" s="166"/>
      <c r="E101" s="166"/>
      <c r="F101" s="166"/>
      <c r="G101" s="166"/>
      <c r="H101" s="166"/>
      <c r="I101" s="166"/>
      <c r="J101" s="166"/>
    </row>
  </sheetData>
  <sheetProtection/>
  <mergeCells count="135">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B83:E83"/>
    <mergeCell ref="F83:H83"/>
    <mergeCell ref="I83:J83"/>
    <mergeCell ref="B84:E84"/>
    <mergeCell ref="F84:H84"/>
    <mergeCell ref="I84:J84"/>
    <mergeCell ref="B85:E85"/>
    <mergeCell ref="F85:H85"/>
    <mergeCell ref="I85:J85"/>
    <mergeCell ref="B86:E86"/>
    <mergeCell ref="F86:H86"/>
    <mergeCell ref="I86:J86"/>
    <mergeCell ref="B87:E87"/>
    <mergeCell ref="F87:H87"/>
    <mergeCell ref="I87:J87"/>
    <mergeCell ref="B88:E88"/>
    <mergeCell ref="F88:H88"/>
    <mergeCell ref="I88:J88"/>
    <mergeCell ref="B89:E89"/>
    <mergeCell ref="F89:H89"/>
    <mergeCell ref="I89:J89"/>
    <mergeCell ref="B90:E90"/>
    <mergeCell ref="F90:H90"/>
    <mergeCell ref="I90:J90"/>
    <mergeCell ref="B101:J101"/>
    <mergeCell ref="B95:J95"/>
    <mergeCell ref="B96:J96"/>
    <mergeCell ref="B97:J97"/>
    <mergeCell ref="B98:J98"/>
    <mergeCell ref="B99:J99"/>
    <mergeCell ref="B100:J100"/>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
      <selection activeCell="E10" sqref="E1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211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23032535.43430561</v>
      </c>
      <c r="F10" s="84">
        <v>225395.81199999992</v>
      </c>
      <c r="G10" s="85">
        <v>20560925.833145786</v>
      </c>
      <c r="H10" s="86">
        <v>1275881.3290000001</v>
      </c>
      <c r="I10" s="87">
        <v>953678.4654414696</v>
      </c>
      <c r="J10" s="89">
        <v>16653.994718355472</v>
      </c>
    </row>
    <row r="11" spans="2:10" ht="22.5" thickBot="1">
      <c r="B11" s="91" t="s">
        <v>16</v>
      </c>
      <c r="C11" s="3" t="s">
        <v>129</v>
      </c>
      <c r="D11" s="3" t="s">
        <v>11</v>
      </c>
      <c r="E11" s="85">
        <f>F11+G11+H11+I11+J11</f>
        <v>20442390.092235655</v>
      </c>
      <c r="F11" s="80">
        <v>0</v>
      </c>
      <c r="G11" s="81">
        <v>9420522.270136185</v>
      </c>
      <c r="H11" s="82">
        <v>2945890.0464989357</v>
      </c>
      <c r="I11" s="83">
        <v>3484351.2632355588</v>
      </c>
      <c r="J11" s="90">
        <v>4591626.512364977</v>
      </c>
    </row>
    <row r="12" spans="2:10" ht="22.5" thickBot="1">
      <c r="B12" s="121" t="s">
        <v>20</v>
      </c>
      <c r="C12" s="122" t="s">
        <v>128</v>
      </c>
      <c r="D12" s="122" t="s">
        <v>11</v>
      </c>
      <c r="E12" s="123">
        <f>F12+G12+H12+I12+J12</f>
        <v>18766494.105603002</v>
      </c>
      <c r="F12" s="124">
        <v>0</v>
      </c>
      <c r="G12" s="125">
        <v>3810505.2173300004</v>
      </c>
      <c r="H12" s="126">
        <v>1143696.2869</v>
      </c>
      <c r="I12" s="127">
        <v>5621142.526551</v>
      </c>
      <c r="J12" s="128">
        <v>8191150.074821999</v>
      </c>
    </row>
    <row r="13" spans="2:10" ht="13.5" thickBot="1">
      <c r="B13" s="91" t="s">
        <v>120</v>
      </c>
      <c r="C13" s="3" t="s">
        <v>70</v>
      </c>
      <c r="D13" s="3" t="s">
        <v>11</v>
      </c>
      <c r="E13" s="5">
        <f>F13+G13+H13+I13+J13</f>
        <v>2590145.342069958</v>
      </c>
      <c r="F13" s="6">
        <v>17963.986448599928</v>
      </c>
      <c r="G13" s="5">
        <v>439711.76499012765</v>
      </c>
      <c r="H13" s="6">
        <v>297121.2066268767</v>
      </c>
      <c r="I13" s="6">
        <v>534876.2699707393</v>
      </c>
      <c r="J13" s="6">
        <v>1300472.1140336143</v>
      </c>
    </row>
    <row r="14" spans="2:10" ht="23.25" thickBot="1">
      <c r="B14" s="92" t="s">
        <v>121</v>
      </c>
      <c r="C14" s="7" t="s">
        <v>13</v>
      </c>
      <c r="D14" s="15" t="s">
        <v>14</v>
      </c>
      <c r="E14" s="8">
        <f>E13/E10</f>
        <v>0.11245593649286602</v>
      </c>
      <c r="F14" s="9">
        <v>0.0866018818512909</v>
      </c>
      <c r="G14" s="9">
        <v>0.021172197253931106</v>
      </c>
      <c r="H14" s="10">
        <v>0.02266256180345367</v>
      </c>
      <c r="I14" s="10">
        <v>0.054056997650601075</v>
      </c>
      <c r="J14" s="10">
        <v>0.2207145868548534</v>
      </c>
    </row>
    <row r="15" spans="2:10" ht="23.25" thickBot="1">
      <c r="B15" s="92" t="s">
        <v>122</v>
      </c>
      <c r="C15" s="7" t="s">
        <v>77</v>
      </c>
      <c r="D15" s="3" t="s">
        <v>11</v>
      </c>
      <c r="E15" s="11">
        <f aca="true" t="shared" si="0" ref="E15:J15">E13</f>
        <v>2590145.342069958</v>
      </c>
      <c r="F15" s="74">
        <f t="shared" si="0"/>
        <v>17963.986448599928</v>
      </c>
      <c r="G15" s="12">
        <f t="shared" si="0"/>
        <v>439711.76499012765</v>
      </c>
      <c r="H15" s="13">
        <f t="shared" si="0"/>
        <v>297121.2066268767</v>
      </c>
      <c r="I15" s="13">
        <f t="shared" si="0"/>
        <v>534876.2699707393</v>
      </c>
      <c r="J15" s="13">
        <f t="shared" si="0"/>
        <v>1300472.1140336143</v>
      </c>
    </row>
    <row r="16" spans="2:10" ht="22.5" thickBot="1">
      <c r="B16" s="91" t="s">
        <v>123</v>
      </c>
      <c r="C16" s="3" t="s">
        <v>69</v>
      </c>
      <c r="D16" s="3" t="s">
        <v>11</v>
      </c>
      <c r="E16" s="35">
        <f>F16+G16+H16+I16+J16</f>
        <v>2826092.099070507</v>
      </c>
      <c r="F16" s="4">
        <v>10442.273171048073</v>
      </c>
      <c r="G16" s="5">
        <v>459058.70031342393</v>
      </c>
      <c r="H16" s="6">
        <v>310471.46889013913</v>
      </c>
      <c r="I16" s="6">
        <v>560414.0552101668</v>
      </c>
      <c r="J16" s="6">
        <v>1485705.6014857295</v>
      </c>
    </row>
    <row r="17" spans="2:10" ht="23.25" thickBot="1">
      <c r="B17" s="92" t="s">
        <v>124</v>
      </c>
      <c r="C17" s="7" t="s">
        <v>19</v>
      </c>
      <c r="D17" s="7" t="s">
        <v>14</v>
      </c>
      <c r="E17" s="36">
        <f>E16/E10</f>
        <v>0.12270000005562605</v>
      </c>
      <c r="F17" s="36">
        <v>0.05034074758436988</v>
      </c>
      <c r="G17" s="36">
        <v>0.022103755523546823</v>
      </c>
      <c r="H17" s="36">
        <v>0.023680836961488556</v>
      </c>
      <c r="I17" s="36">
        <v>0.0566379609017186</v>
      </c>
      <c r="J17" s="36">
        <v>0.2521521949461719</v>
      </c>
    </row>
    <row r="18" spans="2:10" ht="22.5" thickBot="1">
      <c r="B18" s="93" t="s">
        <v>125</v>
      </c>
      <c r="C18" s="14" t="s">
        <v>21</v>
      </c>
      <c r="D18" s="14" t="s">
        <v>11</v>
      </c>
      <c r="E18" s="35">
        <f aca="true" t="shared" si="1" ref="E18:J19">E13-E16</f>
        <v>-235946.75700054923</v>
      </c>
      <c r="F18" s="4">
        <f t="shared" si="1"/>
        <v>7521.713277551855</v>
      </c>
      <c r="G18" s="35">
        <f t="shared" si="1"/>
        <v>-19346.93532329629</v>
      </c>
      <c r="H18" s="4">
        <f t="shared" si="1"/>
        <v>-13350.262263262412</v>
      </c>
      <c r="I18" s="35">
        <f t="shared" si="1"/>
        <v>-25537.785239427583</v>
      </c>
      <c r="J18" s="6">
        <f t="shared" si="1"/>
        <v>-185233.48745211517</v>
      </c>
    </row>
    <row r="19" spans="2:16" ht="13.5" thickBot="1">
      <c r="B19" s="94" t="s">
        <v>126</v>
      </c>
      <c r="C19" s="15" t="s">
        <v>23</v>
      </c>
      <c r="D19" s="15" t="s">
        <v>14</v>
      </c>
      <c r="E19" s="36">
        <f>E14-E17</f>
        <v>-0.01024406356276003</v>
      </c>
      <c r="F19" s="36">
        <f t="shared" si="1"/>
        <v>0.03626113426692103</v>
      </c>
      <c r="G19" s="36">
        <f t="shared" si="1"/>
        <v>-0.0009315582696157176</v>
      </c>
      <c r="H19" s="36">
        <f t="shared" si="1"/>
        <v>-0.0010182751580348863</v>
      </c>
      <c r="I19" s="36">
        <f t="shared" si="1"/>
        <v>-0.0025809632511175212</v>
      </c>
      <c r="J19" s="36">
        <f t="shared" si="1"/>
        <v>-0.031437608091318514</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204</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0.07807892094090374</v>
      </c>
      <c r="E29" s="51">
        <v>48951.585073581824</v>
      </c>
      <c r="F29" s="46">
        <v>0.08184835726418513</v>
      </c>
      <c r="G29" s="51">
        <v>51314.8334463176</v>
      </c>
      <c r="H29" s="46">
        <f>D29-F29</f>
        <v>-0.0037694363232813888</v>
      </c>
      <c r="I29" s="52">
        <f>E29-G29</f>
        <v>-2363.248372735776</v>
      </c>
      <c r="J29" s="61"/>
      <c r="K29" s="71"/>
      <c r="L29" s="71"/>
      <c r="M29" s="133"/>
      <c r="N29" s="71"/>
      <c r="O29" s="133"/>
      <c r="P29" s="71"/>
    </row>
    <row r="30" spans="2:16" ht="12.75" customHeight="1">
      <c r="B30" s="139">
        <v>2</v>
      </c>
      <c r="C30" s="143" t="s">
        <v>193</v>
      </c>
      <c r="D30" s="44">
        <v>0.07077162744134048</v>
      </c>
      <c r="E30" s="45">
        <v>29135.44187795969</v>
      </c>
      <c r="F30" s="44">
        <v>0.07094722337303132</v>
      </c>
      <c r="G30" s="45">
        <v>29207.731653491912</v>
      </c>
      <c r="H30" s="44">
        <f aca="true" t="shared" si="2" ref="H30:I39">D30-F30</f>
        <v>-0.0001755959316908362</v>
      </c>
      <c r="I30" s="47">
        <f t="shared" si="2"/>
        <v>-72.28977553222285</v>
      </c>
      <c r="J30" s="61"/>
      <c r="K30" s="71"/>
      <c r="L30" s="71"/>
      <c r="M30" s="133"/>
      <c r="N30" s="71"/>
      <c r="O30" s="133"/>
      <c r="P30" s="71"/>
    </row>
    <row r="31" spans="2:16" ht="12.75" customHeight="1">
      <c r="B31" s="139">
        <v>3</v>
      </c>
      <c r="C31" s="143" t="s">
        <v>194</v>
      </c>
      <c r="D31" s="44">
        <v>0.17893389414799205</v>
      </c>
      <c r="E31" s="45">
        <v>57347.40366080783</v>
      </c>
      <c r="F31" s="44">
        <v>0.19945340585330396</v>
      </c>
      <c r="G31" s="45">
        <v>63923.802873994</v>
      </c>
      <c r="H31" s="44">
        <f t="shared" si="2"/>
        <v>-0.02051951170531191</v>
      </c>
      <c r="I31" s="47">
        <f t="shared" si="2"/>
        <v>-6576.399213186167</v>
      </c>
      <c r="J31" s="61"/>
      <c r="K31" s="71"/>
      <c r="L31" s="71"/>
      <c r="M31" s="133"/>
      <c r="N31" s="71"/>
      <c r="O31" s="133"/>
      <c r="P31" s="71"/>
    </row>
    <row r="32" spans="2:16" ht="12.75" customHeight="1">
      <c r="B32" s="139">
        <v>4</v>
      </c>
      <c r="C32" s="143" t="s">
        <v>195</v>
      </c>
      <c r="D32" s="44">
        <v>0.12621864805044614</v>
      </c>
      <c r="E32" s="45">
        <v>18491.285701982266</v>
      </c>
      <c r="F32" s="44">
        <v>0.1384088948236038</v>
      </c>
      <c r="G32" s="45">
        <v>20277.181362741</v>
      </c>
      <c r="H32" s="44">
        <f t="shared" si="2"/>
        <v>-0.012190246773157665</v>
      </c>
      <c r="I32" s="47">
        <f t="shared" si="2"/>
        <v>-1785.8956607587352</v>
      </c>
      <c r="J32" s="61"/>
      <c r="K32" s="71"/>
      <c r="L32" s="71"/>
      <c r="M32" s="133"/>
      <c r="N32" s="71"/>
      <c r="O32" s="133"/>
      <c r="P32" s="71"/>
    </row>
    <row r="33" spans="2:16" ht="12.75" customHeight="1">
      <c r="B33" s="139">
        <v>5</v>
      </c>
      <c r="C33" s="143" t="s">
        <v>196</v>
      </c>
      <c r="D33" s="44">
        <v>0.09197613461567508</v>
      </c>
      <c r="E33" s="45">
        <v>15258.408727899972</v>
      </c>
      <c r="F33" s="44">
        <v>0.09559334525292222</v>
      </c>
      <c r="G33" s="45">
        <v>15858.486982858713</v>
      </c>
      <c r="H33" s="44">
        <f t="shared" si="2"/>
        <v>-0.0036172106372471396</v>
      </c>
      <c r="I33" s="47">
        <f t="shared" si="2"/>
        <v>-600.0782549587402</v>
      </c>
      <c r="J33" s="61"/>
      <c r="K33" s="71"/>
      <c r="L33" s="71"/>
      <c r="M33" s="133"/>
      <c r="N33" s="71"/>
      <c r="O33" s="133"/>
      <c r="P33" s="71"/>
    </row>
    <row r="34" spans="2:16" ht="12.75" customHeight="1">
      <c r="B34" s="139">
        <v>6</v>
      </c>
      <c r="C34" s="140" t="s">
        <v>197</v>
      </c>
      <c r="D34" s="44">
        <v>0.1492780158840069</v>
      </c>
      <c r="E34" s="45">
        <v>15915.324040000003</v>
      </c>
      <c r="F34" s="44">
        <v>0.1557216784395784</v>
      </c>
      <c r="G34" s="45">
        <v>16602.31721155998</v>
      </c>
      <c r="H34" s="44">
        <f t="shared" si="2"/>
        <v>-0.006443662555571494</v>
      </c>
      <c r="I34" s="47">
        <f t="shared" si="2"/>
        <v>-686.9931715599778</v>
      </c>
      <c r="J34" s="61"/>
      <c r="K34" s="71"/>
      <c r="L34" s="71"/>
      <c r="M34" s="133"/>
      <c r="N34" s="71"/>
      <c r="O34" s="133"/>
      <c r="P34" s="71"/>
    </row>
    <row r="35" spans="2:16" ht="12.75" customHeight="1">
      <c r="B35" s="139">
        <v>7</v>
      </c>
      <c r="C35" s="140" t="s">
        <v>198</v>
      </c>
      <c r="D35" s="44">
        <v>0.15900073198131173</v>
      </c>
      <c r="E35" s="45">
        <v>11017.820194660018</v>
      </c>
      <c r="F35" s="44">
        <v>0.161232944067475</v>
      </c>
      <c r="G35" s="45">
        <v>11172.499428492627</v>
      </c>
      <c r="H35" s="44">
        <f t="shared" si="2"/>
        <v>-0.0022322120861632544</v>
      </c>
      <c r="I35" s="47">
        <f t="shared" si="2"/>
        <v>-154.6792338326086</v>
      </c>
      <c r="J35" s="61"/>
      <c r="K35" s="71"/>
      <c r="L35" s="71"/>
      <c r="M35" s="133"/>
      <c r="N35" s="71"/>
      <c r="O35" s="133"/>
      <c r="P35" s="71"/>
    </row>
    <row r="36" spans="2:16" ht="12.75" customHeight="1">
      <c r="B36" s="139">
        <v>8</v>
      </c>
      <c r="C36" s="140" t="s">
        <v>199</v>
      </c>
      <c r="D36" s="44">
        <v>0.15108093501348255</v>
      </c>
      <c r="E36" s="45">
        <v>20026.49032796998</v>
      </c>
      <c r="F36" s="44">
        <v>0.1670964833140266</v>
      </c>
      <c r="G36" s="45">
        <v>22149.426773321997</v>
      </c>
      <c r="H36" s="44">
        <f t="shared" si="2"/>
        <v>-0.016015548300544052</v>
      </c>
      <c r="I36" s="47">
        <f t="shared" si="2"/>
        <v>-2122.9364453520175</v>
      </c>
      <c r="J36" s="61"/>
      <c r="K36" s="71"/>
      <c r="L36" s="71"/>
      <c r="M36" s="133"/>
      <c r="N36" s="71"/>
      <c r="O36" s="133"/>
      <c r="P36" s="71"/>
    </row>
    <row r="37" spans="2:16" ht="12.75" customHeight="1">
      <c r="B37" s="139">
        <v>9</v>
      </c>
      <c r="C37" s="140" t="s">
        <v>200</v>
      </c>
      <c r="D37" s="44">
        <v>0.12585630222914404</v>
      </c>
      <c r="E37" s="45">
        <v>15514.494187999993</v>
      </c>
      <c r="F37" s="44">
        <v>0.13408261995195297</v>
      </c>
      <c r="G37" s="45">
        <v>16528.564649618933</v>
      </c>
      <c r="H37" s="44">
        <f t="shared" si="2"/>
        <v>-0.008226317722808935</v>
      </c>
      <c r="I37" s="47">
        <f t="shared" si="2"/>
        <v>-1014.0704616189396</v>
      </c>
      <c r="J37" s="61"/>
      <c r="K37" s="71"/>
      <c r="L37" s="71"/>
      <c r="M37" s="133"/>
      <c r="N37" s="71"/>
      <c r="O37" s="133"/>
      <c r="P37" s="71"/>
    </row>
    <row r="38" spans="2:16" ht="12.75" customHeight="1">
      <c r="B38" s="139">
        <v>10</v>
      </c>
      <c r="C38" s="140" t="s">
        <v>201</v>
      </c>
      <c r="D38" s="44">
        <v>0.13077530218635697</v>
      </c>
      <c r="E38" s="45">
        <v>12593.241526736003</v>
      </c>
      <c r="F38" s="44">
        <v>0.13185800376580534</v>
      </c>
      <c r="G38" s="45">
        <v>12697.50221100452</v>
      </c>
      <c r="H38" s="44">
        <f t="shared" si="2"/>
        <v>-0.0010827015794483696</v>
      </c>
      <c r="I38" s="47">
        <f t="shared" si="2"/>
        <v>-104.26068426851634</v>
      </c>
      <c r="J38" s="61"/>
      <c r="K38" s="71"/>
      <c r="L38" s="71"/>
      <c r="M38" s="133"/>
      <c r="N38" s="71"/>
      <c r="O38" s="133"/>
      <c r="P38" s="71"/>
    </row>
    <row r="39" spans="2:16" ht="13.5" customHeight="1" thickBot="1">
      <c r="B39" s="141">
        <v>11</v>
      </c>
      <c r="C39" s="142" t="s">
        <v>202</v>
      </c>
      <c r="D39" s="48">
        <v>0.15711163724977972</v>
      </c>
      <c r="E39" s="49">
        <v>16576.860702034002</v>
      </c>
      <c r="F39" s="48">
        <v>0.15954666538838203</v>
      </c>
      <c r="G39" s="49">
        <v>16833.78070468772</v>
      </c>
      <c r="H39" s="48">
        <f t="shared" si="2"/>
        <v>-0.002435028138602302</v>
      </c>
      <c r="I39" s="50">
        <f t="shared" si="2"/>
        <v>-256.92000265371826</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212</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235748.332</v>
      </c>
      <c r="C55" s="177"/>
      <c r="D55" s="178">
        <v>48806.465</v>
      </c>
      <c r="E55" s="179"/>
      <c r="F55" s="178">
        <v>5212.632</v>
      </c>
      <c r="G55" s="179"/>
      <c r="H55" s="178">
        <v>181729.235</v>
      </c>
      <c r="I55" s="180"/>
      <c r="J55" s="179"/>
      <c r="K55" s="136"/>
      <c r="L55" s="66"/>
      <c r="M55" s="65"/>
    </row>
    <row r="56" spans="11:12" ht="12.75">
      <c r="K56" s="135"/>
      <c r="L56" s="71"/>
    </row>
    <row r="57" spans="11:12" ht="12.75">
      <c r="K57" s="135"/>
      <c r="L57" s="71"/>
    </row>
    <row r="58" spans="2:12" ht="12.75">
      <c r="B58" s="37" t="s">
        <v>213</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214</v>
      </c>
      <c r="G62" s="186"/>
      <c r="H62" s="186"/>
      <c r="I62" s="187" t="s">
        <v>149</v>
      </c>
      <c r="J62" s="188"/>
      <c r="K62" s="137"/>
      <c r="L62" s="71"/>
    </row>
    <row r="63" spans="1:12" s="96" customFormat="1" ht="24.75" customHeight="1">
      <c r="A63" s="103"/>
      <c r="B63" s="184" t="s">
        <v>216</v>
      </c>
      <c r="C63" s="185"/>
      <c r="D63" s="185"/>
      <c r="E63" s="185"/>
      <c r="F63" s="186" t="s">
        <v>214</v>
      </c>
      <c r="G63" s="186"/>
      <c r="H63" s="186"/>
      <c r="I63" s="187" t="s">
        <v>149</v>
      </c>
      <c r="J63" s="188"/>
      <c r="K63" s="137"/>
      <c r="L63" s="129"/>
    </row>
    <row r="64" spans="1:12" s="96" customFormat="1" ht="24.75" customHeight="1">
      <c r="A64" s="103"/>
      <c r="B64" s="189" t="s">
        <v>217</v>
      </c>
      <c r="C64" s="190"/>
      <c r="D64" s="190"/>
      <c r="E64" s="190"/>
      <c r="F64" s="186" t="s">
        <v>214</v>
      </c>
      <c r="G64" s="186"/>
      <c r="H64" s="186"/>
      <c r="I64" s="191" t="s">
        <v>149</v>
      </c>
      <c r="J64" s="192"/>
      <c r="K64" s="137"/>
      <c r="L64" s="129"/>
    </row>
    <row r="65" spans="1:12" s="96" customFormat="1" ht="24.75" customHeight="1">
      <c r="A65" s="103"/>
      <c r="B65" s="189" t="s">
        <v>143</v>
      </c>
      <c r="C65" s="190"/>
      <c r="D65" s="190"/>
      <c r="E65" s="190"/>
      <c r="F65" s="186" t="s">
        <v>214</v>
      </c>
      <c r="G65" s="186"/>
      <c r="H65" s="186"/>
      <c r="I65" s="191" t="s">
        <v>149</v>
      </c>
      <c r="J65" s="192"/>
      <c r="K65" s="137"/>
      <c r="L65" s="129"/>
    </row>
    <row r="66" spans="1:12" s="96" customFormat="1" ht="24.75" customHeight="1" thickBot="1">
      <c r="A66" s="103"/>
      <c r="B66" s="184" t="s">
        <v>218</v>
      </c>
      <c r="C66" s="185"/>
      <c r="D66" s="185"/>
      <c r="E66" s="185"/>
      <c r="F66" s="186" t="s">
        <v>214</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214</v>
      </c>
      <c r="G68" s="197"/>
      <c r="H68" s="197"/>
      <c r="I68" s="191" t="s">
        <v>148</v>
      </c>
      <c r="J68" s="192"/>
      <c r="K68" s="138"/>
      <c r="L68" s="71"/>
    </row>
    <row r="69" spans="2:12" ht="24.75" customHeight="1">
      <c r="B69" s="189" t="s">
        <v>219</v>
      </c>
      <c r="C69" s="190"/>
      <c r="D69" s="190"/>
      <c r="E69" s="190"/>
      <c r="F69" s="197" t="s">
        <v>214</v>
      </c>
      <c r="G69" s="197"/>
      <c r="H69" s="197"/>
      <c r="I69" s="198" t="s">
        <v>148</v>
      </c>
      <c r="J69" s="199"/>
      <c r="K69" s="138"/>
      <c r="L69" s="71"/>
    </row>
    <row r="70" spans="2:12" ht="24.75" customHeight="1">
      <c r="B70" s="195" t="s">
        <v>49</v>
      </c>
      <c r="C70" s="196"/>
      <c r="D70" s="196"/>
      <c r="E70" s="196"/>
      <c r="F70" s="197" t="s">
        <v>214</v>
      </c>
      <c r="G70" s="197"/>
      <c r="H70" s="197"/>
      <c r="I70" s="198" t="s">
        <v>148</v>
      </c>
      <c r="J70" s="199"/>
      <c r="K70" s="138"/>
      <c r="L70" s="66"/>
    </row>
    <row r="71" spans="2:12" ht="24.75" customHeight="1" thickBot="1">
      <c r="B71" s="200" t="s">
        <v>106</v>
      </c>
      <c r="C71" s="201"/>
      <c r="D71" s="201"/>
      <c r="E71" s="202"/>
      <c r="F71" s="203" t="s">
        <v>214</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214</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183</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9.75" customHeight="1">
      <c r="B82" s="166" t="s">
        <v>32</v>
      </c>
      <c r="C82" s="166"/>
      <c r="D82" s="166"/>
      <c r="E82" s="166"/>
      <c r="F82" s="166"/>
      <c r="G82" s="166"/>
      <c r="H82" s="166"/>
      <c r="I82" s="166"/>
      <c r="J82" s="166"/>
      <c r="K82" s="135"/>
    </row>
    <row r="83" spans="2:11" ht="171"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182</v>
      </c>
      <c r="C85" s="166"/>
      <c r="D85" s="166"/>
      <c r="E85" s="166"/>
      <c r="F85" s="166"/>
      <c r="G85" s="166"/>
      <c r="H85" s="166"/>
      <c r="I85" s="166"/>
      <c r="J85" s="16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6:E66"/>
    <mergeCell ref="F66:H66"/>
    <mergeCell ref="I66:J66"/>
    <mergeCell ref="B64:E64"/>
    <mergeCell ref="F64:H64"/>
    <mergeCell ref="I64:J64"/>
    <mergeCell ref="B65:E65"/>
    <mergeCell ref="F65:H65"/>
    <mergeCell ref="I65:J65"/>
    <mergeCell ref="B67:E67"/>
    <mergeCell ref="F67:H67"/>
    <mergeCell ref="I67:J67"/>
    <mergeCell ref="B68:E68"/>
    <mergeCell ref="F68:H68"/>
    <mergeCell ref="I68:J68"/>
    <mergeCell ref="B71:E71"/>
    <mergeCell ref="F71:H71"/>
    <mergeCell ref="I71:J71"/>
    <mergeCell ref="B69:E69"/>
    <mergeCell ref="F69:H69"/>
    <mergeCell ref="I69:J69"/>
    <mergeCell ref="B70:E70"/>
    <mergeCell ref="F70:H70"/>
    <mergeCell ref="I70:J70"/>
    <mergeCell ref="B73:E73"/>
    <mergeCell ref="F73:H73"/>
    <mergeCell ref="I73:J73"/>
    <mergeCell ref="B72:E72"/>
    <mergeCell ref="F72:H72"/>
    <mergeCell ref="I72:J72"/>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2:BO91"/>
  <sheetViews>
    <sheetView view="pageBreakPreview" zoomScaleSheetLayoutView="100" zoomScalePageLayoutView="0" workbookViewId="0" topLeftCell="A2">
      <selection activeCell="G28" sqref="G28"/>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203</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204</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v>168644.595</v>
      </c>
      <c r="C55" s="177"/>
      <c r="D55" s="178">
        <v>31766.025</v>
      </c>
      <c r="E55" s="179"/>
      <c r="F55" s="178">
        <v>5742.005</v>
      </c>
      <c r="G55" s="179"/>
      <c r="H55" s="178">
        <v>131136.565</v>
      </c>
      <c r="I55" s="180"/>
      <c r="J55" s="179"/>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142</v>
      </c>
      <c r="C62" s="185"/>
      <c r="D62" s="185"/>
      <c r="E62" s="185"/>
      <c r="F62" s="186" t="s">
        <v>210</v>
      </c>
      <c r="G62" s="186"/>
      <c r="H62" s="186"/>
      <c r="I62" s="187" t="s">
        <v>149</v>
      </c>
      <c r="J62" s="188"/>
      <c r="K62" s="137"/>
      <c r="L62" s="71"/>
    </row>
    <row r="63" spans="1:12" s="96" customFormat="1" ht="24.75" customHeight="1">
      <c r="A63" s="103"/>
      <c r="B63" s="184" t="s">
        <v>45</v>
      </c>
      <c r="C63" s="185"/>
      <c r="D63" s="185"/>
      <c r="E63" s="185"/>
      <c r="F63" s="186" t="s">
        <v>210</v>
      </c>
      <c r="G63" s="186"/>
      <c r="H63" s="186"/>
      <c r="I63" s="187" t="s">
        <v>149</v>
      </c>
      <c r="J63" s="188"/>
      <c r="K63" s="137"/>
      <c r="L63" s="129"/>
    </row>
    <row r="64" spans="1:12" s="96" customFormat="1" ht="24.75" customHeight="1">
      <c r="A64" s="103"/>
      <c r="B64" s="189" t="s">
        <v>44</v>
      </c>
      <c r="C64" s="190"/>
      <c r="D64" s="190"/>
      <c r="E64" s="190"/>
      <c r="F64" s="186" t="s">
        <v>210</v>
      </c>
      <c r="G64" s="186"/>
      <c r="H64" s="186"/>
      <c r="I64" s="191" t="s">
        <v>149</v>
      </c>
      <c r="J64" s="192"/>
      <c r="K64" s="137"/>
      <c r="L64" s="129"/>
    </row>
    <row r="65" spans="1:12" s="96" customFormat="1" ht="24.75" customHeight="1">
      <c r="A65" s="103"/>
      <c r="B65" s="195" t="s">
        <v>40</v>
      </c>
      <c r="C65" s="196"/>
      <c r="D65" s="196"/>
      <c r="E65" s="196"/>
      <c r="F65" s="186" t="s">
        <v>210</v>
      </c>
      <c r="G65" s="186"/>
      <c r="H65" s="186"/>
      <c r="I65" s="191" t="s">
        <v>149</v>
      </c>
      <c r="J65" s="192"/>
      <c r="K65" s="137"/>
      <c r="L65" s="129"/>
    </row>
    <row r="66" spans="1:12" s="96" customFormat="1" ht="24.75" customHeight="1" thickBot="1">
      <c r="A66" s="103"/>
      <c r="B66" s="184" t="s">
        <v>143</v>
      </c>
      <c r="C66" s="185"/>
      <c r="D66" s="185"/>
      <c r="E66" s="185"/>
      <c r="F66" s="186" t="s">
        <v>210</v>
      </c>
      <c r="G66" s="186"/>
      <c r="H66" s="186"/>
      <c r="I66" s="191" t="s">
        <v>149</v>
      </c>
      <c r="J66" s="192"/>
      <c r="K66" s="137"/>
      <c r="L66" s="129"/>
    </row>
    <row r="67" spans="1:12" s="96" customFormat="1" ht="24.75" customHeight="1" hidden="1">
      <c r="A67" s="103"/>
      <c r="B67" s="211" t="s">
        <v>147</v>
      </c>
      <c r="C67" s="212"/>
      <c r="D67" s="212"/>
      <c r="E67" s="213"/>
      <c r="F67" s="186" t="s">
        <v>175</v>
      </c>
      <c r="G67" s="186"/>
      <c r="H67" s="186"/>
      <c r="I67" s="191" t="s">
        <v>149</v>
      </c>
      <c r="J67" s="192"/>
      <c r="K67" s="138"/>
      <c r="L67" s="129"/>
    </row>
    <row r="68" spans="2:12" ht="24.75" customHeight="1" thickBot="1">
      <c r="B68" s="181" t="s">
        <v>28</v>
      </c>
      <c r="C68" s="182"/>
      <c r="D68" s="182"/>
      <c r="E68" s="182"/>
      <c r="F68" s="183"/>
      <c r="G68" s="183"/>
      <c r="H68" s="183"/>
      <c r="I68" s="193"/>
      <c r="J68" s="194"/>
      <c r="K68" s="137"/>
      <c r="L68" s="71"/>
    </row>
    <row r="69" spans="2:12" ht="24.75" customHeight="1">
      <c r="B69" s="195" t="s">
        <v>47</v>
      </c>
      <c r="C69" s="196"/>
      <c r="D69" s="196"/>
      <c r="E69" s="196"/>
      <c r="F69" s="197" t="s">
        <v>210</v>
      </c>
      <c r="G69" s="197"/>
      <c r="H69" s="197"/>
      <c r="I69" s="191" t="s">
        <v>148</v>
      </c>
      <c r="J69" s="192"/>
      <c r="K69" s="138"/>
      <c r="L69" s="71"/>
    </row>
    <row r="70" spans="2:12" ht="24.75" customHeight="1">
      <c r="B70" s="189" t="s">
        <v>48</v>
      </c>
      <c r="C70" s="190"/>
      <c r="D70" s="190"/>
      <c r="E70" s="190"/>
      <c r="F70" s="197" t="s">
        <v>210</v>
      </c>
      <c r="G70" s="197"/>
      <c r="H70" s="197"/>
      <c r="I70" s="191" t="s">
        <v>149</v>
      </c>
      <c r="J70" s="192"/>
      <c r="K70" s="138"/>
      <c r="L70" s="71"/>
    </row>
    <row r="71" spans="2:12" ht="24.75" customHeight="1">
      <c r="B71" s="195" t="s">
        <v>49</v>
      </c>
      <c r="C71" s="196"/>
      <c r="D71" s="196"/>
      <c r="E71" s="196"/>
      <c r="F71" s="197" t="s">
        <v>210</v>
      </c>
      <c r="G71" s="197"/>
      <c r="H71" s="197"/>
      <c r="I71" s="191" t="s">
        <v>149</v>
      </c>
      <c r="J71" s="192"/>
      <c r="K71" s="138"/>
      <c r="L71" s="66"/>
    </row>
    <row r="72" spans="2:12" ht="24.75" customHeight="1">
      <c r="B72" s="214" t="s">
        <v>151</v>
      </c>
      <c r="C72" s="215"/>
      <c r="D72" s="215"/>
      <c r="E72" s="216"/>
      <c r="F72" s="197" t="s">
        <v>210</v>
      </c>
      <c r="G72" s="197"/>
      <c r="H72" s="197"/>
      <c r="I72" s="198" t="s">
        <v>148</v>
      </c>
      <c r="J72" s="199"/>
      <c r="K72" s="138"/>
      <c r="L72" s="66"/>
    </row>
    <row r="73" spans="2:12" ht="45.75" customHeight="1" thickBot="1">
      <c r="B73" s="217" t="s">
        <v>153</v>
      </c>
      <c r="C73" s="218"/>
      <c r="D73" s="218"/>
      <c r="E73" s="219"/>
      <c r="F73" s="197" t="s">
        <v>210</v>
      </c>
      <c r="G73" s="197"/>
      <c r="H73" s="197"/>
      <c r="I73" s="220" t="s">
        <v>157</v>
      </c>
      <c r="J73" s="221"/>
      <c r="K73" s="138"/>
      <c r="L73" s="66"/>
    </row>
    <row r="74" spans="2:12" ht="70.5" customHeight="1" hidden="1">
      <c r="B74" s="217" t="s">
        <v>152</v>
      </c>
      <c r="C74" s="218"/>
      <c r="D74" s="218"/>
      <c r="E74" s="219"/>
      <c r="F74" s="197" t="s">
        <v>175</v>
      </c>
      <c r="G74" s="197"/>
      <c r="H74" s="197"/>
      <c r="I74" s="198" t="s">
        <v>157</v>
      </c>
      <c r="J74" s="199"/>
      <c r="K74" s="138"/>
      <c r="L74" s="66"/>
    </row>
    <row r="75" spans="2:12" ht="60.75" customHeight="1" hidden="1">
      <c r="B75" s="217" t="s">
        <v>154</v>
      </c>
      <c r="C75" s="218"/>
      <c r="D75" s="218"/>
      <c r="E75" s="219"/>
      <c r="F75" s="197" t="s">
        <v>175</v>
      </c>
      <c r="G75" s="197"/>
      <c r="H75" s="197"/>
      <c r="I75" s="198" t="s">
        <v>156</v>
      </c>
      <c r="J75" s="199"/>
      <c r="K75" s="138"/>
      <c r="L75" s="66"/>
    </row>
    <row r="76" spans="2:67" ht="63.75" customHeight="1" hidden="1">
      <c r="B76" s="222" t="s">
        <v>155</v>
      </c>
      <c r="C76" s="223"/>
      <c r="D76" s="223"/>
      <c r="E76" s="224"/>
      <c r="F76" s="225" t="s">
        <v>175</v>
      </c>
      <c r="G76" s="226"/>
      <c r="H76" s="227"/>
      <c r="I76" s="228" t="s">
        <v>156</v>
      </c>
      <c r="J76" s="229"/>
      <c r="K76" s="137"/>
      <c r="L76" s="66"/>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1"/>
    </row>
    <row r="77" spans="2:12" ht="24.75" customHeight="1" thickBot="1">
      <c r="B77" s="181" t="s">
        <v>29</v>
      </c>
      <c r="C77" s="182"/>
      <c r="D77" s="182"/>
      <c r="E77" s="182"/>
      <c r="F77" s="183"/>
      <c r="G77" s="183"/>
      <c r="H77" s="183"/>
      <c r="I77" s="193"/>
      <c r="J77" s="194"/>
      <c r="K77" s="137"/>
      <c r="L77" s="71"/>
    </row>
    <row r="78" spans="2:12" ht="24.75" customHeight="1">
      <c r="B78" s="206" t="s">
        <v>144</v>
      </c>
      <c r="C78" s="207"/>
      <c r="D78" s="207"/>
      <c r="E78" s="207"/>
      <c r="F78" s="208" t="s">
        <v>210</v>
      </c>
      <c r="G78" s="208"/>
      <c r="H78" s="208"/>
      <c r="I78" s="209" t="s">
        <v>150</v>
      </c>
      <c r="J78" s="210"/>
      <c r="K78" s="137"/>
      <c r="L78" s="71"/>
    </row>
    <row r="79" spans="2:12" ht="24.75" customHeight="1" thickBot="1">
      <c r="B79" s="232" t="s">
        <v>145</v>
      </c>
      <c r="C79" s="233"/>
      <c r="D79" s="233"/>
      <c r="E79" s="233"/>
      <c r="F79" s="234" t="s">
        <v>210</v>
      </c>
      <c r="G79" s="234"/>
      <c r="H79" s="234"/>
      <c r="I79" s="235" t="s">
        <v>148</v>
      </c>
      <c r="J79" s="236"/>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66" t="s">
        <v>30</v>
      </c>
      <c r="C85" s="166"/>
      <c r="D85" s="166"/>
      <c r="E85" s="166"/>
      <c r="F85" s="166"/>
      <c r="G85" s="166"/>
      <c r="H85" s="166"/>
      <c r="I85" s="166"/>
      <c r="J85" s="166"/>
      <c r="K85" s="135"/>
    </row>
    <row r="86" spans="2:11" ht="96.75" customHeight="1">
      <c r="B86" s="166" t="s">
        <v>183</v>
      </c>
      <c r="C86" s="166"/>
      <c r="D86" s="166"/>
      <c r="E86" s="166"/>
      <c r="F86" s="166"/>
      <c r="G86" s="166"/>
      <c r="H86" s="166"/>
      <c r="I86" s="166"/>
      <c r="J86" s="166"/>
      <c r="K86" s="135"/>
    </row>
    <row r="87" spans="2:11" ht="38.25" customHeight="1">
      <c r="B87" s="166" t="s">
        <v>31</v>
      </c>
      <c r="C87" s="166"/>
      <c r="D87" s="166"/>
      <c r="E87" s="166"/>
      <c r="F87" s="166"/>
      <c r="G87" s="166"/>
      <c r="H87" s="166"/>
      <c r="I87" s="166"/>
      <c r="J87" s="166"/>
      <c r="K87" s="135"/>
    </row>
    <row r="88" spans="2:11" ht="69.75" customHeight="1">
      <c r="B88" s="166" t="s">
        <v>32</v>
      </c>
      <c r="C88" s="166"/>
      <c r="D88" s="166"/>
      <c r="E88" s="166"/>
      <c r="F88" s="166"/>
      <c r="G88" s="166"/>
      <c r="H88" s="166"/>
      <c r="I88" s="166"/>
      <c r="J88" s="166"/>
      <c r="K88" s="135"/>
    </row>
    <row r="89" spans="2:11" ht="171" customHeight="1">
      <c r="B89" s="166" t="s">
        <v>33</v>
      </c>
      <c r="C89" s="166"/>
      <c r="D89" s="166"/>
      <c r="E89" s="166"/>
      <c r="F89" s="166"/>
      <c r="G89" s="166"/>
      <c r="H89" s="166"/>
      <c r="I89" s="166"/>
      <c r="J89" s="166"/>
      <c r="K89" s="135"/>
    </row>
    <row r="90" spans="2:11" ht="62.25" customHeight="1">
      <c r="B90" s="166" t="s">
        <v>34</v>
      </c>
      <c r="C90" s="166"/>
      <c r="D90" s="166"/>
      <c r="E90" s="166"/>
      <c r="F90" s="166"/>
      <c r="G90" s="166"/>
      <c r="H90" s="166"/>
      <c r="I90" s="166"/>
      <c r="J90" s="166"/>
      <c r="K90" s="135"/>
    </row>
    <row r="91" spans="2:11" ht="51.75" customHeight="1">
      <c r="B91" s="166" t="s">
        <v>182</v>
      </c>
      <c r="C91" s="166"/>
      <c r="D91" s="166"/>
      <c r="E91" s="166"/>
      <c r="F91" s="166"/>
      <c r="G91" s="166"/>
      <c r="H91" s="166"/>
      <c r="I91" s="166"/>
      <c r="J91" s="166"/>
      <c r="K91" s="135"/>
    </row>
  </sheetData>
  <sheetProtection/>
  <mergeCells count="98">
    <mergeCell ref="B88:J88"/>
    <mergeCell ref="B89:J89"/>
    <mergeCell ref="B90:J90"/>
    <mergeCell ref="B91:J91"/>
    <mergeCell ref="B79:E79"/>
    <mergeCell ref="F79:H79"/>
    <mergeCell ref="I79:J79"/>
    <mergeCell ref="B85:J85"/>
    <mergeCell ref="B86:J86"/>
    <mergeCell ref="B87:J87"/>
    <mergeCell ref="M76:BO76"/>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5:E65"/>
    <mergeCell ref="F65:H65"/>
    <mergeCell ref="I65:J65"/>
    <mergeCell ref="B66:E66"/>
    <mergeCell ref="F66:H66"/>
    <mergeCell ref="I66:J66"/>
    <mergeCell ref="B63:E63"/>
    <mergeCell ref="F63:H63"/>
    <mergeCell ref="I63:J63"/>
    <mergeCell ref="B64:E64"/>
    <mergeCell ref="F64:H64"/>
    <mergeCell ref="I64:J64"/>
    <mergeCell ref="B61:E61"/>
    <mergeCell ref="F61:H61"/>
    <mergeCell ref="I61:J61"/>
    <mergeCell ref="B62:E62"/>
    <mergeCell ref="F62:H62"/>
    <mergeCell ref="I62:J62"/>
    <mergeCell ref="B55:C55"/>
    <mergeCell ref="D55:E55"/>
    <mergeCell ref="F55:G55"/>
    <mergeCell ref="H55:J55"/>
    <mergeCell ref="B60:E60"/>
    <mergeCell ref="F60:H60"/>
    <mergeCell ref="I60:J60"/>
    <mergeCell ref="B43:J43"/>
    <mergeCell ref="B45:J45"/>
    <mergeCell ref="B46:J46"/>
    <mergeCell ref="B47:J47"/>
    <mergeCell ref="B53:J53"/>
    <mergeCell ref="B54:C54"/>
    <mergeCell ref="D54:E54"/>
    <mergeCell ref="F54:G54"/>
    <mergeCell ref="H54:J54"/>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188</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189</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1" customHeight="1">
      <c r="B43" s="167" t="s">
        <v>179</v>
      </c>
      <c r="C43" s="167"/>
      <c r="D43" s="167"/>
      <c r="E43" s="167"/>
      <c r="F43" s="167"/>
      <c r="G43" s="167"/>
      <c r="H43" s="167"/>
      <c r="I43" s="167"/>
      <c r="J43" s="167"/>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7" t="s">
        <v>24</v>
      </c>
      <c r="C51" s="167"/>
      <c r="D51" s="167"/>
      <c r="E51" s="167"/>
      <c r="F51" s="167"/>
      <c r="G51" s="167"/>
      <c r="H51" s="167"/>
      <c r="I51" s="167"/>
      <c r="J51" s="167"/>
    </row>
    <row r="52" spans="2:10" ht="12.75">
      <c r="B52" s="168" t="s">
        <v>187</v>
      </c>
      <c r="C52" s="168"/>
      <c r="D52" s="168"/>
      <c r="E52" s="168"/>
      <c r="F52" s="168"/>
      <c r="G52" s="168"/>
      <c r="H52" s="168"/>
      <c r="I52" s="168"/>
      <c r="J52" s="168"/>
    </row>
    <row r="53" spans="2:10" ht="12.75">
      <c r="B53" s="169"/>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v>120225.130018223</v>
      </c>
      <c r="C61" s="177"/>
      <c r="D61" s="178">
        <v>47340.1084233333</v>
      </c>
      <c r="E61" s="179"/>
      <c r="F61" s="178">
        <v>4233.1067441956</v>
      </c>
      <c r="G61" s="179"/>
      <c r="H61" s="178">
        <v>68651.9148506941</v>
      </c>
      <c r="I61" s="180"/>
      <c r="J61" s="179"/>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c r="L67" s="71"/>
    </row>
    <row r="68" spans="2:12" ht="24.75" customHeight="1">
      <c r="B68" s="184" t="s">
        <v>142</v>
      </c>
      <c r="C68" s="185"/>
      <c r="D68" s="185"/>
      <c r="E68" s="185"/>
      <c r="F68" s="186" t="s">
        <v>191</v>
      </c>
      <c r="G68" s="186"/>
      <c r="H68" s="186"/>
      <c r="I68" s="187" t="s">
        <v>149</v>
      </c>
      <c r="J68" s="188"/>
      <c r="K68" s="137"/>
      <c r="L68" s="71"/>
    </row>
    <row r="69" spans="1:12" s="96" customFormat="1" ht="24.75" customHeight="1">
      <c r="A69" s="103"/>
      <c r="B69" s="184" t="s">
        <v>45</v>
      </c>
      <c r="C69" s="185"/>
      <c r="D69" s="185"/>
      <c r="E69" s="185"/>
      <c r="F69" s="186" t="s">
        <v>191</v>
      </c>
      <c r="G69" s="186"/>
      <c r="H69" s="186"/>
      <c r="I69" s="187" t="s">
        <v>149</v>
      </c>
      <c r="J69" s="188"/>
      <c r="K69" s="137"/>
      <c r="L69" s="129"/>
    </row>
    <row r="70" spans="1:12" s="96" customFormat="1" ht="24.75" customHeight="1">
      <c r="A70" s="103"/>
      <c r="B70" s="189" t="s">
        <v>44</v>
      </c>
      <c r="C70" s="190"/>
      <c r="D70" s="190"/>
      <c r="E70" s="190"/>
      <c r="F70" s="186" t="s">
        <v>191</v>
      </c>
      <c r="G70" s="186"/>
      <c r="H70" s="186"/>
      <c r="I70" s="191" t="s">
        <v>149</v>
      </c>
      <c r="J70" s="192"/>
      <c r="K70" s="137"/>
      <c r="L70" s="129"/>
    </row>
    <row r="71" spans="1:12" s="96" customFormat="1" ht="24.75" customHeight="1">
      <c r="A71" s="103"/>
      <c r="B71" s="195" t="s">
        <v>40</v>
      </c>
      <c r="C71" s="196"/>
      <c r="D71" s="196"/>
      <c r="E71" s="196"/>
      <c r="F71" s="186" t="s">
        <v>191</v>
      </c>
      <c r="G71" s="186"/>
      <c r="H71" s="186"/>
      <c r="I71" s="191" t="s">
        <v>149</v>
      </c>
      <c r="J71" s="192"/>
      <c r="K71" s="137"/>
      <c r="L71" s="129"/>
    </row>
    <row r="72" spans="1:12" s="96" customFormat="1" ht="24.75" customHeight="1" thickBot="1">
      <c r="A72" s="103"/>
      <c r="B72" s="184" t="s">
        <v>143</v>
      </c>
      <c r="C72" s="185"/>
      <c r="D72" s="185"/>
      <c r="E72" s="185"/>
      <c r="F72" s="186" t="s">
        <v>191</v>
      </c>
      <c r="G72" s="186"/>
      <c r="H72" s="186"/>
      <c r="I72" s="191" t="s">
        <v>149</v>
      </c>
      <c r="J72" s="192"/>
      <c r="K72" s="137"/>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c r="L74" s="71"/>
    </row>
    <row r="75" spans="2:12" ht="24.75" customHeight="1">
      <c r="B75" s="195" t="s">
        <v>47</v>
      </c>
      <c r="C75" s="196"/>
      <c r="D75" s="196"/>
      <c r="E75" s="196"/>
      <c r="F75" s="197" t="s">
        <v>191</v>
      </c>
      <c r="G75" s="197"/>
      <c r="H75" s="197"/>
      <c r="I75" s="191" t="s">
        <v>148</v>
      </c>
      <c r="J75" s="192"/>
      <c r="K75" s="138"/>
      <c r="L75" s="71"/>
    </row>
    <row r="76" spans="2:12" ht="24.75" customHeight="1">
      <c r="B76" s="189" t="s">
        <v>48</v>
      </c>
      <c r="C76" s="190"/>
      <c r="D76" s="190"/>
      <c r="E76" s="190"/>
      <c r="F76" s="197" t="s">
        <v>191</v>
      </c>
      <c r="G76" s="197"/>
      <c r="H76" s="197"/>
      <c r="I76" s="191" t="s">
        <v>149</v>
      </c>
      <c r="J76" s="192"/>
      <c r="K76" s="138"/>
      <c r="L76" s="71"/>
    </row>
    <row r="77" spans="2:12" ht="24.75" customHeight="1">
      <c r="B77" s="195" t="s">
        <v>49</v>
      </c>
      <c r="C77" s="196"/>
      <c r="D77" s="196"/>
      <c r="E77" s="196"/>
      <c r="F77" s="197" t="s">
        <v>191</v>
      </c>
      <c r="G77" s="197"/>
      <c r="H77" s="197"/>
      <c r="I77" s="191" t="s">
        <v>149</v>
      </c>
      <c r="J77" s="192"/>
      <c r="K77" s="138"/>
      <c r="L77" s="66"/>
    </row>
    <row r="78" spans="2:12" ht="24.75" customHeight="1">
      <c r="B78" s="214" t="s">
        <v>151</v>
      </c>
      <c r="C78" s="215"/>
      <c r="D78" s="215"/>
      <c r="E78" s="216"/>
      <c r="F78" s="197" t="s">
        <v>191</v>
      </c>
      <c r="G78" s="197"/>
      <c r="H78" s="197"/>
      <c r="I78" s="198" t="s">
        <v>148</v>
      </c>
      <c r="J78" s="199"/>
      <c r="K78" s="138"/>
      <c r="L78" s="66"/>
    </row>
    <row r="79" spans="2:12" ht="45.75" customHeight="1" thickBot="1">
      <c r="B79" s="217" t="s">
        <v>153</v>
      </c>
      <c r="C79" s="218"/>
      <c r="D79" s="218"/>
      <c r="E79" s="219"/>
      <c r="F79" s="197" t="s">
        <v>191</v>
      </c>
      <c r="G79" s="197"/>
      <c r="H79" s="197"/>
      <c r="I79" s="220" t="s">
        <v>157</v>
      </c>
      <c r="J79" s="221"/>
      <c r="K79" s="138"/>
      <c r="L79" s="66"/>
    </row>
    <row r="80" spans="2:12" ht="70.5" customHeight="1" hidden="1">
      <c r="B80" s="217" t="s">
        <v>152</v>
      </c>
      <c r="C80" s="218"/>
      <c r="D80" s="218"/>
      <c r="E80" s="219"/>
      <c r="F80" s="197" t="s">
        <v>175</v>
      </c>
      <c r="G80" s="197"/>
      <c r="H80" s="197"/>
      <c r="I80" s="198" t="s">
        <v>157</v>
      </c>
      <c r="J80" s="199"/>
      <c r="K80" s="138"/>
      <c r="L80" s="66"/>
    </row>
    <row r="81" spans="2:12" ht="60.75" customHeight="1" hidden="1">
      <c r="B81" s="217" t="s">
        <v>154</v>
      </c>
      <c r="C81" s="218"/>
      <c r="D81" s="218"/>
      <c r="E81" s="219"/>
      <c r="F81" s="197" t="s">
        <v>175</v>
      </c>
      <c r="G81" s="197"/>
      <c r="H81" s="197"/>
      <c r="I81" s="198" t="s">
        <v>156</v>
      </c>
      <c r="J81" s="199"/>
      <c r="K81" s="138"/>
      <c r="L81" s="66"/>
    </row>
    <row r="82" spans="2:67" ht="63.75" customHeight="1" hidden="1">
      <c r="B82" s="222" t="s">
        <v>155</v>
      </c>
      <c r="C82" s="223"/>
      <c r="D82" s="223"/>
      <c r="E82" s="224"/>
      <c r="F82" s="225" t="s">
        <v>175</v>
      </c>
      <c r="G82" s="226"/>
      <c r="H82" s="227"/>
      <c r="I82" s="228" t="s">
        <v>156</v>
      </c>
      <c r="J82" s="229"/>
      <c r="K82" s="137"/>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c r="L83" s="71"/>
    </row>
    <row r="84" spans="2:12" ht="24.75" customHeight="1">
      <c r="B84" s="206" t="s">
        <v>144</v>
      </c>
      <c r="C84" s="207"/>
      <c r="D84" s="207"/>
      <c r="E84" s="207"/>
      <c r="F84" s="208" t="s">
        <v>191</v>
      </c>
      <c r="G84" s="208"/>
      <c r="H84" s="208"/>
      <c r="I84" s="209" t="s">
        <v>150</v>
      </c>
      <c r="J84" s="210"/>
      <c r="K84" s="137"/>
      <c r="L84" s="71"/>
    </row>
    <row r="85" spans="2:12" ht="24.75" customHeight="1" thickBot="1">
      <c r="B85" s="232" t="s">
        <v>145</v>
      </c>
      <c r="C85" s="233"/>
      <c r="D85" s="233"/>
      <c r="E85" s="233"/>
      <c r="F85" s="234" t="s">
        <v>191</v>
      </c>
      <c r="G85" s="234"/>
      <c r="H85" s="234"/>
      <c r="I85" s="235" t="s">
        <v>148</v>
      </c>
      <c r="J85" s="23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03">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177</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178</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38" t="s">
        <v>55</v>
      </c>
      <c r="C29" s="239"/>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40" t="s">
        <v>56</v>
      </c>
      <c r="C30" s="241"/>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40" t="s">
        <v>57</v>
      </c>
      <c r="C31" s="241"/>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40" t="s">
        <v>58</v>
      </c>
      <c r="C32" s="241"/>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40" t="s">
        <v>59</v>
      </c>
      <c r="C33" s="241"/>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40" t="s">
        <v>62</v>
      </c>
      <c r="C34" s="241"/>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40" t="s">
        <v>63</v>
      </c>
      <c r="C35" s="241"/>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40" t="s">
        <v>65</v>
      </c>
      <c r="C36" s="241"/>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40" t="s">
        <v>64</v>
      </c>
      <c r="C37" s="241"/>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40" t="s">
        <v>176</v>
      </c>
      <c r="C38" s="241"/>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42" t="s">
        <v>60</v>
      </c>
      <c r="C39" s="243"/>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1" customHeight="1">
      <c r="B43" s="167" t="s">
        <v>179</v>
      </c>
      <c r="C43" s="167"/>
      <c r="D43" s="167"/>
      <c r="E43" s="167"/>
      <c r="F43" s="167"/>
      <c r="G43" s="167"/>
      <c r="H43" s="167"/>
      <c r="I43" s="167"/>
      <c r="J43" s="167"/>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7" t="s">
        <v>24</v>
      </c>
      <c r="C51" s="167"/>
      <c r="D51" s="167"/>
      <c r="E51" s="167"/>
      <c r="F51" s="167"/>
      <c r="G51" s="167"/>
      <c r="H51" s="167"/>
      <c r="I51" s="167"/>
      <c r="J51" s="167"/>
    </row>
    <row r="52" spans="2:10" ht="12.75">
      <c r="B52" s="168" t="s">
        <v>187</v>
      </c>
      <c r="C52" s="168"/>
      <c r="D52" s="168"/>
      <c r="E52" s="168"/>
      <c r="F52" s="168"/>
      <c r="G52" s="168"/>
      <c r="H52" s="168"/>
      <c r="I52" s="168"/>
      <c r="J52" s="168"/>
    </row>
    <row r="53" spans="2:10" ht="12.75">
      <c r="B53" s="169"/>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v>69002.86</v>
      </c>
      <c r="C61" s="177"/>
      <c r="D61" s="178">
        <v>52696.417</v>
      </c>
      <c r="E61" s="179"/>
      <c r="F61" s="178">
        <v>3590.492</v>
      </c>
      <c r="G61" s="179"/>
      <c r="H61" s="178">
        <v>12715.951</v>
      </c>
      <c r="I61" s="180"/>
      <c r="J61" s="179"/>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c r="L67" s="71"/>
    </row>
    <row r="68" spans="2:12" ht="24.75" customHeight="1">
      <c r="B68" s="184" t="s">
        <v>142</v>
      </c>
      <c r="C68" s="185"/>
      <c r="D68" s="185"/>
      <c r="E68" s="185"/>
      <c r="F68" s="186" t="s">
        <v>181</v>
      </c>
      <c r="G68" s="186"/>
      <c r="H68" s="186"/>
      <c r="I68" s="187" t="s">
        <v>149</v>
      </c>
      <c r="J68" s="188"/>
      <c r="K68" s="137"/>
      <c r="L68" s="71"/>
    </row>
    <row r="69" spans="1:12" s="96" customFormat="1" ht="24.75" customHeight="1">
      <c r="A69" s="103"/>
      <c r="B69" s="184" t="s">
        <v>45</v>
      </c>
      <c r="C69" s="185"/>
      <c r="D69" s="185"/>
      <c r="E69" s="185"/>
      <c r="F69" s="186" t="s">
        <v>181</v>
      </c>
      <c r="G69" s="186"/>
      <c r="H69" s="186"/>
      <c r="I69" s="187" t="s">
        <v>149</v>
      </c>
      <c r="J69" s="188"/>
      <c r="K69" s="137"/>
      <c r="L69" s="129"/>
    </row>
    <row r="70" spans="1:12" s="96" customFormat="1" ht="24.75" customHeight="1">
      <c r="A70" s="103"/>
      <c r="B70" s="189" t="s">
        <v>44</v>
      </c>
      <c r="C70" s="190"/>
      <c r="D70" s="190"/>
      <c r="E70" s="190"/>
      <c r="F70" s="186" t="s">
        <v>181</v>
      </c>
      <c r="G70" s="186"/>
      <c r="H70" s="186"/>
      <c r="I70" s="191" t="s">
        <v>149</v>
      </c>
      <c r="J70" s="192"/>
      <c r="K70" s="137"/>
      <c r="L70" s="129"/>
    </row>
    <row r="71" spans="1:12" s="96" customFormat="1" ht="24.75" customHeight="1">
      <c r="A71" s="103"/>
      <c r="B71" s="195" t="s">
        <v>40</v>
      </c>
      <c r="C71" s="196"/>
      <c r="D71" s="196"/>
      <c r="E71" s="196"/>
      <c r="F71" s="186" t="s">
        <v>181</v>
      </c>
      <c r="G71" s="186"/>
      <c r="H71" s="186"/>
      <c r="I71" s="191" t="s">
        <v>149</v>
      </c>
      <c r="J71" s="192"/>
      <c r="K71" s="137"/>
      <c r="L71" s="129"/>
    </row>
    <row r="72" spans="1:12" s="96" customFormat="1" ht="24.75" customHeight="1" thickBot="1">
      <c r="A72" s="103"/>
      <c r="B72" s="184" t="s">
        <v>143</v>
      </c>
      <c r="C72" s="185"/>
      <c r="D72" s="185"/>
      <c r="E72" s="185"/>
      <c r="F72" s="186" t="s">
        <v>181</v>
      </c>
      <c r="G72" s="186"/>
      <c r="H72" s="186"/>
      <c r="I72" s="191" t="s">
        <v>149</v>
      </c>
      <c r="J72" s="192"/>
      <c r="K72" s="137"/>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c r="L74" s="71"/>
    </row>
    <row r="75" spans="2:12" ht="24.75" customHeight="1">
      <c r="B75" s="195" t="s">
        <v>47</v>
      </c>
      <c r="C75" s="196"/>
      <c r="D75" s="196"/>
      <c r="E75" s="196"/>
      <c r="F75" s="197" t="s">
        <v>181</v>
      </c>
      <c r="G75" s="197"/>
      <c r="H75" s="197"/>
      <c r="I75" s="191" t="s">
        <v>148</v>
      </c>
      <c r="J75" s="192"/>
      <c r="K75" s="138"/>
      <c r="L75" s="71"/>
    </row>
    <row r="76" spans="2:12" ht="24.75" customHeight="1">
      <c r="B76" s="189" t="s">
        <v>48</v>
      </c>
      <c r="C76" s="190"/>
      <c r="D76" s="190"/>
      <c r="E76" s="190"/>
      <c r="F76" s="197" t="s">
        <v>181</v>
      </c>
      <c r="G76" s="197"/>
      <c r="H76" s="197"/>
      <c r="I76" s="191" t="s">
        <v>149</v>
      </c>
      <c r="J76" s="192"/>
      <c r="K76" s="138"/>
      <c r="L76" s="71"/>
    </row>
    <row r="77" spans="2:12" ht="24.75" customHeight="1">
      <c r="B77" s="195" t="s">
        <v>49</v>
      </c>
      <c r="C77" s="196"/>
      <c r="D77" s="196"/>
      <c r="E77" s="196"/>
      <c r="F77" s="197" t="s">
        <v>181</v>
      </c>
      <c r="G77" s="197"/>
      <c r="H77" s="197"/>
      <c r="I77" s="191" t="s">
        <v>149</v>
      </c>
      <c r="J77" s="192"/>
      <c r="K77" s="138"/>
      <c r="L77" s="66"/>
    </row>
    <row r="78" spans="2:12" ht="24.75" customHeight="1">
      <c r="B78" s="214" t="s">
        <v>151</v>
      </c>
      <c r="C78" s="215"/>
      <c r="D78" s="215"/>
      <c r="E78" s="216"/>
      <c r="F78" s="197" t="s">
        <v>181</v>
      </c>
      <c r="G78" s="197"/>
      <c r="H78" s="197"/>
      <c r="I78" s="198" t="s">
        <v>148</v>
      </c>
      <c r="J78" s="199"/>
      <c r="K78" s="138"/>
      <c r="L78" s="66"/>
    </row>
    <row r="79" spans="2:12" ht="45.75" customHeight="1" thickBot="1">
      <c r="B79" s="217" t="s">
        <v>153</v>
      </c>
      <c r="C79" s="218"/>
      <c r="D79" s="218"/>
      <c r="E79" s="219"/>
      <c r="F79" s="197" t="s">
        <v>181</v>
      </c>
      <c r="G79" s="197"/>
      <c r="H79" s="197"/>
      <c r="I79" s="220" t="s">
        <v>157</v>
      </c>
      <c r="J79" s="221"/>
      <c r="K79" s="138"/>
      <c r="L79" s="66"/>
    </row>
    <row r="80" spans="2:12" ht="70.5" customHeight="1" hidden="1">
      <c r="B80" s="217" t="s">
        <v>152</v>
      </c>
      <c r="C80" s="218"/>
      <c r="D80" s="218"/>
      <c r="E80" s="219"/>
      <c r="F80" s="197" t="s">
        <v>175</v>
      </c>
      <c r="G80" s="197"/>
      <c r="H80" s="197"/>
      <c r="I80" s="198" t="s">
        <v>157</v>
      </c>
      <c r="J80" s="199"/>
      <c r="K80" s="138"/>
      <c r="L80" s="66"/>
    </row>
    <row r="81" spans="2:12" ht="60.75" customHeight="1" hidden="1">
      <c r="B81" s="217" t="s">
        <v>154</v>
      </c>
      <c r="C81" s="218"/>
      <c r="D81" s="218"/>
      <c r="E81" s="219"/>
      <c r="F81" s="197" t="s">
        <v>175</v>
      </c>
      <c r="G81" s="197"/>
      <c r="H81" s="197"/>
      <c r="I81" s="198" t="s">
        <v>156</v>
      </c>
      <c r="J81" s="199"/>
      <c r="K81" s="138"/>
      <c r="L81" s="66"/>
    </row>
    <row r="82" spans="2:67" ht="63.75" customHeight="1" hidden="1">
      <c r="B82" s="222" t="s">
        <v>155</v>
      </c>
      <c r="C82" s="223"/>
      <c r="D82" s="223"/>
      <c r="E82" s="224"/>
      <c r="F82" s="225" t="s">
        <v>175</v>
      </c>
      <c r="G82" s="226"/>
      <c r="H82" s="227"/>
      <c r="I82" s="228" t="s">
        <v>156</v>
      </c>
      <c r="J82" s="229"/>
      <c r="K82" s="137"/>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c r="L83" s="71"/>
    </row>
    <row r="84" spans="2:12" ht="24.75" customHeight="1">
      <c r="B84" s="206" t="s">
        <v>144</v>
      </c>
      <c r="C84" s="207"/>
      <c r="D84" s="207"/>
      <c r="E84" s="207"/>
      <c r="F84" s="208" t="s">
        <v>181</v>
      </c>
      <c r="G84" s="208"/>
      <c r="H84" s="208"/>
      <c r="I84" s="209" t="s">
        <v>150</v>
      </c>
      <c r="J84" s="210"/>
      <c r="K84" s="137"/>
      <c r="L84" s="71"/>
    </row>
    <row r="85" spans="2:12" ht="24.75" customHeight="1" thickBot="1">
      <c r="B85" s="232" t="s">
        <v>145</v>
      </c>
      <c r="C85" s="233"/>
      <c r="D85" s="233"/>
      <c r="E85" s="233"/>
      <c r="F85" s="234" t="s">
        <v>181</v>
      </c>
      <c r="G85" s="234"/>
      <c r="H85" s="234"/>
      <c r="I85" s="235" t="s">
        <v>148</v>
      </c>
      <c r="J85" s="23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171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172</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67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38" t="s">
        <v>55</v>
      </c>
      <c r="C29" s="239"/>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40" t="s">
        <v>56</v>
      </c>
      <c r="C30" s="241"/>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40" t="s">
        <v>57</v>
      </c>
      <c r="C31" s="241"/>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40" t="s">
        <v>58</v>
      </c>
      <c r="C32" s="241"/>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40" t="s">
        <v>59</v>
      </c>
      <c r="C33" s="241"/>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40" t="s">
        <v>62</v>
      </c>
      <c r="C34" s="241"/>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40" t="s">
        <v>63</v>
      </c>
      <c r="C35" s="241"/>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40" t="s">
        <v>65</v>
      </c>
      <c r="C36" s="241"/>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40" t="s">
        <v>64</v>
      </c>
      <c r="C37" s="241"/>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40" t="s">
        <v>176</v>
      </c>
      <c r="C38" s="241"/>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42" t="s">
        <v>60</v>
      </c>
      <c r="C39" s="243"/>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4.75" customHeight="1">
      <c r="B43" s="167" t="s">
        <v>138</v>
      </c>
      <c r="C43" s="167"/>
      <c r="D43" s="167"/>
      <c r="E43" s="167"/>
      <c r="F43" s="167"/>
      <c r="G43" s="167"/>
      <c r="H43" s="167"/>
      <c r="I43" s="167"/>
      <c r="J43" s="167"/>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f>D61+F61+H61</f>
        <v>75924.7333949</v>
      </c>
      <c r="C61" s="177"/>
      <c r="D61" s="244">
        <f>K67</f>
        <v>60750.3292646</v>
      </c>
      <c r="E61" s="245"/>
      <c r="F61" s="244">
        <f>K74</f>
        <v>2649.0921302999996</v>
      </c>
      <c r="G61" s="245"/>
      <c r="H61" s="244">
        <f>K83</f>
        <v>12525.312000000002</v>
      </c>
      <c r="I61" s="246"/>
      <c r="J61" s="245"/>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f>SUM(K68:K73)</f>
        <v>60750.3292646</v>
      </c>
      <c r="L67" s="71"/>
    </row>
    <row r="68" spans="2:12" ht="24.75" customHeight="1">
      <c r="B68" s="184" t="s">
        <v>142</v>
      </c>
      <c r="C68" s="185"/>
      <c r="D68" s="185"/>
      <c r="E68" s="185"/>
      <c r="F68" s="186" t="s">
        <v>175</v>
      </c>
      <c r="G68" s="186"/>
      <c r="H68" s="186"/>
      <c r="I68" s="187" t="s">
        <v>149</v>
      </c>
      <c r="J68" s="188"/>
      <c r="K68" s="137">
        <f>'[4]ПУИ ф15'!R35</f>
        <v>763.7183319999997</v>
      </c>
      <c r="L68" s="71"/>
    </row>
    <row r="69" spans="1:12" s="96" customFormat="1" ht="24.75" customHeight="1">
      <c r="A69" s="103"/>
      <c r="B69" s="184" t="s">
        <v>45</v>
      </c>
      <c r="C69" s="185"/>
      <c r="D69" s="185"/>
      <c r="E69" s="185"/>
      <c r="F69" s="186" t="s">
        <v>175</v>
      </c>
      <c r="G69" s="186"/>
      <c r="H69" s="186"/>
      <c r="I69" s="187" t="s">
        <v>149</v>
      </c>
      <c r="J69" s="188"/>
      <c r="K69" s="137">
        <f>'[4]ПУИ ф15'!R32</f>
        <v>1274.731541</v>
      </c>
      <c r="L69" s="129"/>
    </row>
    <row r="70" spans="1:12" s="96" customFormat="1" ht="24.75" customHeight="1">
      <c r="A70" s="103"/>
      <c r="B70" s="189" t="s">
        <v>44</v>
      </c>
      <c r="C70" s="190"/>
      <c r="D70" s="190"/>
      <c r="E70" s="190"/>
      <c r="F70" s="186" t="s">
        <v>175</v>
      </c>
      <c r="G70" s="186"/>
      <c r="H70" s="186"/>
      <c r="I70" s="191" t="s">
        <v>149</v>
      </c>
      <c r="J70" s="192"/>
      <c r="K70" s="137">
        <f>'[4]ПУИ ф15'!R33</f>
        <v>47.999438000000005</v>
      </c>
      <c r="L70" s="129"/>
    </row>
    <row r="71" spans="1:12" s="96" customFormat="1" ht="24.75" customHeight="1">
      <c r="A71" s="103"/>
      <c r="B71" s="195" t="s">
        <v>40</v>
      </c>
      <c r="C71" s="196"/>
      <c r="D71" s="196"/>
      <c r="E71" s="196"/>
      <c r="F71" s="186" t="s">
        <v>175</v>
      </c>
      <c r="G71" s="186"/>
      <c r="H71" s="186"/>
      <c r="I71" s="191" t="s">
        <v>149</v>
      </c>
      <c r="J71" s="192"/>
      <c r="K71" s="137">
        <f>'[4]ПУИ ф15'!R34</f>
        <v>1107.311973</v>
      </c>
      <c r="L71" s="129"/>
    </row>
    <row r="72" spans="1:12" s="96" customFormat="1" ht="24.75" customHeight="1" thickBot="1">
      <c r="A72" s="103"/>
      <c r="B72" s="184" t="s">
        <v>143</v>
      </c>
      <c r="C72" s="185"/>
      <c r="D72" s="185"/>
      <c r="E72" s="185"/>
      <c r="F72" s="186" t="s">
        <v>175</v>
      </c>
      <c r="G72" s="186"/>
      <c r="H72" s="186"/>
      <c r="I72" s="191" t="s">
        <v>149</v>
      </c>
      <c r="J72" s="192"/>
      <c r="K72" s="137">
        <f>'[4]ПУИ ф15'!R36+'[4]ПУИ ф15'!R30</f>
        <v>57556.5679806</v>
      </c>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f>SUM(K75:K82)</f>
        <v>2649.0921302999996</v>
      </c>
      <c r="L74" s="71"/>
    </row>
    <row r="75" spans="2:12" ht="24.75" customHeight="1">
      <c r="B75" s="195" t="s">
        <v>47</v>
      </c>
      <c r="C75" s="196"/>
      <c r="D75" s="196"/>
      <c r="E75" s="196"/>
      <c r="F75" s="197" t="s">
        <v>175</v>
      </c>
      <c r="G75" s="197"/>
      <c r="H75" s="197"/>
      <c r="I75" s="191" t="s">
        <v>148</v>
      </c>
      <c r="J75" s="192"/>
      <c r="K75" s="138">
        <f>'[4]ПУИ ф15'!R23</f>
        <v>1788.5684229999997</v>
      </c>
      <c r="L75" s="71"/>
    </row>
    <row r="76" spans="2:12" ht="24.75" customHeight="1">
      <c r="B76" s="189" t="s">
        <v>48</v>
      </c>
      <c r="C76" s="190"/>
      <c r="D76" s="190"/>
      <c r="E76" s="190"/>
      <c r="F76" s="197" t="s">
        <v>175</v>
      </c>
      <c r="G76" s="197"/>
      <c r="H76" s="197"/>
      <c r="I76" s="191" t="s">
        <v>149</v>
      </c>
      <c r="J76" s="192"/>
      <c r="K76" s="138">
        <f>'[4]ПУИ ф15'!R24</f>
        <v>162.408864</v>
      </c>
      <c r="L76" s="71"/>
    </row>
    <row r="77" spans="2:12" ht="24.75" customHeight="1">
      <c r="B77" s="195" t="s">
        <v>49</v>
      </c>
      <c r="C77" s="196"/>
      <c r="D77" s="196"/>
      <c r="E77" s="196"/>
      <c r="F77" s="197" t="s">
        <v>175</v>
      </c>
      <c r="G77" s="197"/>
      <c r="H77" s="197"/>
      <c r="I77" s="191" t="s">
        <v>149</v>
      </c>
      <c r="J77" s="192"/>
      <c r="K77" s="138">
        <f>'[4]ПУИ ф15'!R25</f>
        <v>23.692</v>
      </c>
      <c r="L77" s="66"/>
    </row>
    <row r="78" spans="2:12" ht="24.75" customHeight="1">
      <c r="B78" s="214" t="s">
        <v>151</v>
      </c>
      <c r="C78" s="215"/>
      <c r="D78" s="215"/>
      <c r="E78" s="216"/>
      <c r="F78" s="197" t="s">
        <v>175</v>
      </c>
      <c r="G78" s="197"/>
      <c r="H78" s="197"/>
      <c r="I78" s="198" t="s">
        <v>148</v>
      </c>
      <c r="J78" s="199"/>
      <c r="K78" s="138">
        <f>'[4]ПУИ ф15'!R26</f>
        <v>317.42284329999995</v>
      </c>
      <c r="L78" s="66"/>
    </row>
    <row r="79" spans="2:12" ht="45.75" customHeight="1" thickBot="1">
      <c r="B79" s="217" t="s">
        <v>153</v>
      </c>
      <c r="C79" s="218"/>
      <c r="D79" s="218"/>
      <c r="E79" s="219"/>
      <c r="F79" s="197" t="s">
        <v>175</v>
      </c>
      <c r="G79" s="197"/>
      <c r="H79" s="197"/>
      <c r="I79" s="220" t="s">
        <v>157</v>
      </c>
      <c r="J79" s="221"/>
      <c r="K79" s="138">
        <f>'[4]ПУИ ф15'!R27+'[4]ПУИ ф15'!R28+'[4]ПУИ ф15'!R29</f>
        <v>357</v>
      </c>
      <c r="L79" s="66"/>
    </row>
    <row r="80" spans="2:12" ht="70.5" customHeight="1" hidden="1">
      <c r="B80" s="217" t="s">
        <v>152</v>
      </c>
      <c r="C80" s="218"/>
      <c r="D80" s="218"/>
      <c r="E80" s="219"/>
      <c r="F80" s="197" t="s">
        <v>175</v>
      </c>
      <c r="G80" s="197"/>
      <c r="H80" s="197"/>
      <c r="I80" s="198" t="s">
        <v>157</v>
      </c>
      <c r="J80" s="199"/>
      <c r="K80" s="138">
        <f>SUM('[2]Программа по годам РСК'!$BC$325:$BC$348,'[2]Программа по годам РСК'!$BC$350:$BC$351,'[2]Программа по годам РСК'!$BC$367:$BC$395)*1000</f>
        <v>0</v>
      </c>
      <c r="L80" s="66"/>
    </row>
    <row r="81" spans="2:12" ht="60.75" customHeight="1" hidden="1">
      <c r="B81" s="217" t="s">
        <v>154</v>
      </c>
      <c r="C81" s="218"/>
      <c r="D81" s="218"/>
      <c r="E81" s="219"/>
      <c r="F81" s="197" t="s">
        <v>175</v>
      </c>
      <c r="G81" s="197"/>
      <c r="H81" s="197"/>
      <c r="I81" s="198" t="s">
        <v>156</v>
      </c>
      <c r="J81" s="199"/>
      <c r="K81" s="138">
        <f>SUM('[2]Программа по годам РСК'!$BC$462:$BC$463)*1000</f>
        <v>0</v>
      </c>
      <c r="L81" s="66"/>
    </row>
    <row r="82" spans="2:67" ht="63.75" customHeight="1" hidden="1">
      <c r="B82" s="222" t="s">
        <v>155</v>
      </c>
      <c r="C82" s="223"/>
      <c r="D82" s="223"/>
      <c r="E82" s="224"/>
      <c r="F82" s="225" t="s">
        <v>175</v>
      </c>
      <c r="G82" s="226"/>
      <c r="H82" s="227"/>
      <c r="I82" s="228" t="s">
        <v>156</v>
      </c>
      <c r="J82" s="229"/>
      <c r="K82" s="137">
        <f>SUM('[2]Программа по годам РСК'!$BC$465)*1000</f>
        <v>0</v>
      </c>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f>SUM(K84:K85)</f>
        <v>12525.312000000002</v>
      </c>
      <c r="L83" s="71"/>
    </row>
    <row r="84" spans="2:12" ht="24.75" customHeight="1">
      <c r="B84" s="206" t="s">
        <v>144</v>
      </c>
      <c r="C84" s="207"/>
      <c r="D84" s="207"/>
      <c r="E84" s="207"/>
      <c r="F84" s="208" t="s">
        <v>175</v>
      </c>
      <c r="G84" s="208"/>
      <c r="H84" s="208"/>
      <c r="I84" s="209" t="s">
        <v>150</v>
      </c>
      <c r="J84" s="210"/>
      <c r="K84" s="137">
        <f>'[4]ПУИ ф15'!$R$21</f>
        <v>6797.9400000000005</v>
      </c>
      <c r="L84" s="71"/>
    </row>
    <row r="85" spans="2:12" ht="24.75" customHeight="1" thickBot="1">
      <c r="B85" s="232" t="s">
        <v>145</v>
      </c>
      <c r="C85" s="233"/>
      <c r="D85" s="233"/>
      <c r="E85" s="233"/>
      <c r="F85" s="234" t="s">
        <v>175</v>
      </c>
      <c r="G85" s="234"/>
      <c r="H85" s="234"/>
      <c r="I85" s="235" t="s">
        <v>148</v>
      </c>
      <c r="J85" s="236"/>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35</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36</v>
      </c>
      <c r="C97" s="166"/>
      <c r="D97" s="166"/>
      <c r="E97" s="166"/>
      <c r="F97" s="166"/>
      <c r="G97" s="166"/>
      <c r="H97" s="166"/>
      <c r="I97" s="166"/>
      <c r="J97" s="16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7.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164</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166</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40" t="s">
        <v>56</v>
      </c>
      <c r="C30" s="241"/>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40" t="s">
        <v>57</v>
      </c>
      <c r="C31" s="241"/>
      <c r="D31" s="98">
        <v>0.09048</v>
      </c>
      <c r="E31" s="45">
        <v>482845.513</v>
      </c>
      <c r="F31" s="101">
        <v>0.08887</v>
      </c>
      <c r="G31" s="45">
        <v>474252.216</v>
      </c>
      <c r="H31" s="44">
        <f t="shared" si="2"/>
        <v>0.0016100000000000003</v>
      </c>
      <c r="I31" s="47">
        <f t="shared" si="1"/>
        <v>8593.296999999962</v>
      </c>
      <c r="J31" s="61"/>
      <c r="M31" s="64"/>
      <c r="O31" s="64"/>
    </row>
    <row r="32" spans="2:15" ht="12.75">
      <c r="B32" s="240" t="s">
        <v>58</v>
      </c>
      <c r="C32" s="241"/>
      <c r="D32" s="98">
        <v>0.17793</v>
      </c>
      <c r="E32" s="45">
        <v>121675.796</v>
      </c>
      <c r="F32" s="101">
        <v>0.17626</v>
      </c>
      <c r="G32" s="45">
        <v>120533.047</v>
      </c>
      <c r="H32" s="44">
        <f t="shared" si="2"/>
        <v>0.0016700000000000048</v>
      </c>
      <c r="I32" s="47">
        <f t="shared" si="1"/>
        <v>1142.7489999999962</v>
      </c>
      <c r="J32" s="61"/>
      <c r="M32" s="64"/>
      <c r="O32" s="64"/>
    </row>
    <row r="33" spans="2:15" ht="12.75">
      <c r="B33" s="240" t="s">
        <v>59</v>
      </c>
      <c r="C33" s="241"/>
      <c r="D33" s="98">
        <v>0.19467</v>
      </c>
      <c r="E33" s="45">
        <v>200521.748</v>
      </c>
      <c r="F33" s="101">
        <v>0.1692</v>
      </c>
      <c r="G33" s="45">
        <v>174295.502</v>
      </c>
      <c r="H33" s="44">
        <f t="shared" si="2"/>
        <v>0.02547000000000002</v>
      </c>
      <c r="I33" s="47">
        <f t="shared" si="1"/>
        <v>26226.245999999985</v>
      </c>
      <c r="J33" s="61"/>
      <c r="M33" s="64"/>
      <c r="O33" s="64"/>
    </row>
    <row r="34" spans="2:15" ht="12.75">
      <c r="B34" s="240" t="s">
        <v>62</v>
      </c>
      <c r="C34" s="241"/>
      <c r="D34" s="98">
        <v>0.17139</v>
      </c>
      <c r="E34" s="45">
        <v>170805.988</v>
      </c>
      <c r="F34" s="101">
        <v>0.17891</v>
      </c>
      <c r="G34" s="45">
        <v>178303.736</v>
      </c>
      <c r="H34" s="44">
        <f t="shared" si="2"/>
        <v>-0.007520000000000027</v>
      </c>
      <c r="I34" s="47">
        <f t="shared" si="1"/>
        <v>-7497.747999999992</v>
      </c>
      <c r="J34" s="61"/>
      <c r="M34" s="64"/>
      <c r="O34" s="64"/>
    </row>
    <row r="35" spans="2:15" ht="12.75">
      <c r="B35" s="240" t="s">
        <v>63</v>
      </c>
      <c r="C35" s="241"/>
      <c r="D35" s="98">
        <v>0.22382</v>
      </c>
      <c r="E35" s="45">
        <v>653946.36</v>
      </c>
      <c r="F35" s="101">
        <v>0.18951</v>
      </c>
      <c r="G35" s="45">
        <v>553703.005</v>
      </c>
      <c r="H35" s="44">
        <f t="shared" si="2"/>
        <v>0.03430999999999998</v>
      </c>
      <c r="I35" s="47">
        <f t="shared" si="1"/>
        <v>100243.35499999998</v>
      </c>
      <c r="J35" s="61"/>
      <c r="M35" s="64"/>
      <c r="O35" s="64"/>
    </row>
    <row r="36" spans="2:15" ht="12.75">
      <c r="B36" s="240" t="s">
        <v>65</v>
      </c>
      <c r="C36" s="241"/>
      <c r="D36" s="98">
        <v>0.14628</v>
      </c>
      <c r="E36" s="45">
        <v>169201.203</v>
      </c>
      <c r="F36" s="101">
        <v>0.1489</v>
      </c>
      <c r="G36" s="45">
        <v>172236.759</v>
      </c>
      <c r="H36" s="44">
        <f t="shared" si="2"/>
        <v>-0.002620000000000011</v>
      </c>
      <c r="I36" s="47">
        <f t="shared" si="1"/>
        <v>-3035.5559999999823</v>
      </c>
      <c r="J36" s="61"/>
      <c r="M36" s="64"/>
      <c r="O36" s="64"/>
    </row>
    <row r="37" spans="2:15" ht="12.75">
      <c r="B37" s="240" t="s">
        <v>64</v>
      </c>
      <c r="C37" s="241"/>
      <c r="D37" s="98">
        <v>0.1353</v>
      </c>
      <c r="E37" s="45">
        <v>126054.381</v>
      </c>
      <c r="F37" s="101">
        <v>0.13559</v>
      </c>
      <c r="G37" s="45">
        <v>126325.104</v>
      </c>
      <c r="H37" s="44">
        <f t="shared" si="2"/>
        <v>-0.0002899999999999847</v>
      </c>
      <c r="I37" s="47">
        <f t="shared" si="1"/>
        <v>-270.7230000000127</v>
      </c>
      <c r="J37" s="61"/>
      <c r="M37" s="64"/>
      <c r="O37" s="64"/>
    </row>
    <row r="38" spans="2:15" ht="12.75">
      <c r="B38" s="240" t="s">
        <v>61</v>
      </c>
      <c r="C38" s="241"/>
      <c r="D38" s="98">
        <v>0.17643</v>
      </c>
      <c r="E38" s="45">
        <v>163789.02</v>
      </c>
      <c r="F38" s="101">
        <v>0.1785</v>
      </c>
      <c r="G38" s="45">
        <v>165709.387</v>
      </c>
      <c r="H38" s="44">
        <f t="shared" si="2"/>
        <v>-0.0020699999999999885</v>
      </c>
      <c r="I38" s="47">
        <f t="shared" si="1"/>
        <v>-1920.3669999999984</v>
      </c>
      <c r="J38" s="61"/>
      <c r="M38" s="64"/>
      <c r="O38" s="64"/>
    </row>
    <row r="39" spans="2:10" ht="13.5" thickBot="1">
      <c r="B39" s="242" t="s">
        <v>60</v>
      </c>
      <c r="C39" s="243"/>
      <c r="D39" s="99">
        <v>0.07361</v>
      </c>
      <c r="E39" s="49">
        <v>283401.323</v>
      </c>
      <c r="F39" s="102">
        <v>0.0771</v>
      </c>
      <c r="G39" s="49">
        <v>296803.601</v>
      </c>
      <c r="H39" s="48">
        <f t="shared" si="2"/>
        <v>-0.003490000000000007</v>
      </c>
      <c r="I39" s="50">
        <f t="shared" si="1"/>
        <v>-13402.27800000005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1" s="103" customFormat="1" ht="24.75" customHeight="1">
      <c r="B43" s="167" t="s">
        <v>138</v>
      </c>
      <c r="C43" s="167"/>
      <c r="D43" s="167"/>
      <c r="E43" s="167"/>
      <c r="F43" s="167"/>
      <c r="G43" s="167"/>
      <c r="H43" s="167"/>
      <c r="I43" s="167"/>
      <c r="J43" s="167"/>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1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47">
        <f>D61+F61+H61</f>
        <v>48226.42840180492</v>
      </c>
      <c r="C61" s="248"/>
      <c r="D61" s="249">
        <f>K67</f>
        <v>37338.86644016667</v>
      </c>
      <c r="E61" s="250"/>
      <c r="F61" s="249">
        <f>K74</f>
        <v>2891.5197816382597</v>
      </c>
      <c r="G61" s="250"/>
      <c r="H61" s="249">
        <f>K83</f>
        <v>7996.04218</v>
      </c>
      <c r="I61" s="251"/>
      <c r="J61" s="250"/>
      <c r="K61" s="106"/>
      <c r="L61" s="66"/>
      <c r="M61" s="65"/>
    </row>
    <row r="62" ht="12.75">
      <c r="L62" s="71"/>
    </row>
    <row r="63" ht="12.75" hidden="1">
      <c r="L63" s="71"/>
    </row>
    <row r="64" spans="2:12" ht="12.75">
      <c r="B64" s="37" t="s">
        <v>169</v>
      </c>
      <c r="L64" s="71"/>
    </row>
    <row r="65" ht="13.5" thickBot="1">
      <c r="L65" s="71"/>
    </row>
    <row r="66" spans="2:12" ht="24.75" customHeight="1" thickBot="1">
      <c r="B66" s="170" t="s">
        <v>39</v>
      </c>
      <c r="C66" s="171"/>
      <c r="D66" s="171"/>
      <c r="E66" s="171"/>
      <c r="F66" s="171" t="s">
        <v>68</v>
      </c>
      <c r="G66" s="171"/>
      <c r="H66" s="171"/>
      <c r="I66" s="171" t="s">
        <v>51</v>
      </c>
      <c r="J66" s="172"/>
      <c r="L66" s="71"/>
    </row>
    <row r="67" spans="2:12" ht="24.75" customHeight="1" thickBot="1">
      <c r="B67" s="181" t="s">
        <v>27</v>
      </c>
      <c r="C67" s="182"/>
      <c r="D67" s="182"/>
      <c r="E67" s="182"/>
      <c r="F67" s="183"/>
      <c r="G67" s="183"/>
      <c r="H67" s="183"/>
      <c r="I67" s="171"/>
      <c r="J67" s="172"/>
      <c r="K67" s="106">
        <f>SUM(K68:K73)</f>
        <v>37338.86644016667</v>
      </c>
      <c r="L67" s="71"/>
    </row>
    <row r="68" spans="2:12" ht="24.75" customHeight="1">
      <c r="B68" s="184" t="s">
        <v>142</v>
      </c>
      <c r="C68" s="185"/>
      <c r="D68" s="185"/>
      <c r="E68" s="185"/>
      <c r="F68" s="186" t="s">
        <v>170</v>
      </c>
      <c r="G68" s="186"/>
      <c r="H68" s="186"/>
      <c r="I68" s="252" t="s">
        <v>149</v>
      </c>
      <c r="J68" s="253"/>
      <c r="K68" s="106">
        <f>SUM('[2]Программа по годам РСК'!$BC$41:$BC$43)*1000</f>
        <v>1293.614</v>
      </c>
      <c r="L68" s="71"/>
    </row>
    <row r="69" spans="1:12" s="96" customFormat="1" ht="24.75" customHeight="1">
      <c r="A69" s="103"/>
      <c r="B69" s="184" t="s">
        <v>45</v>
      </c>
      <c r="C69" s="185"/>
      <c r="D69" s="185"/>
      <c r="E69" s="185"/>
      <c r="F69" s="186" t="s">
        <v>170</v>
      </c>
      <c r="G69" s="186"/>
      <c r="H69" s="186"/>
      <c r="I69" s="252" t="s">
        <v>149</v>
      </c>
      <c r="J69" s="253"/>
      <c r="K69" s="106">
        <f>SUM('[2]Программа по годам РСК'!$BC$14:$BC$22)*1000</f>
        <v>1438.5939999999998</v>
      </c>
      <c r="L69" s="129"/>
    </row>
    <row r="70" spans="1:12" s="96" customFormat="1" ht="24.75" customHeight="1">
      <c r="A70" s="103"/>
      <c r="B70" s="189" t="s">
        <v>44</v>
      </c>
      <c r="C70" s="190"/>
      <c r="D70" s="190"/>
      <c r="E70" s="190"/>
      <c r="F70" s="186" t="s">
        <v>170</v>
      </c>
      <c r="G70" s="186"/>
      <c r="H70" s="186"/>
      <c r="I70" s="254" t="s">
        <v>149</v>
      </c>
      <c r="J70" s="255"/>
      <c r="K70" s="107">
        <f>SUM('[2]Программа по годам РСК'!$BC$24:$BC$27)*1000</f>
        <v>103.01</v>
      </c>
      <c r="L70" s="129"/>
    </row>
    <row r="71" spans="1:12" s="96" customFormat="1" ht="24.75" customHeight="1">
      <c r="A71" s="103"/>
      <c r="B71" s="195" t="s">
        <v>40</v>
      </c>
      <c r="C71" s="196"/>
      <c r="D71" s="196"/>
      <c r="E71" s="196"/>
      <c r="F71" s="186" t="s">
        <v>170</v>
      </c>
      <c r="G71" s="186"/>
      <c r="H71" s="186"/>
      <c r="I71" s="254" t="s">
        <v>149</v>
      </c>
      <c r="J71" s="255"/>
      <c r="K71" s="107">
        <f>SUM('[2]Программа по годам РСК'!$BC$29:$BC$39)*1000</f>
        <v>1109.5916171666668</v>
      </c>
      <c r="L71" s="129"/>
    </row>
    <row r="72" spans="1:12" s="96" customFormat="1" ht="24.75" customHeight="1" thickBot="1">
      <c r="A72" s="103"/>
      <c r="B72" s="184" t="s">
        <v>143</v>
      </c>
      <c r="C72" s="185"/>
      <c r="D72" s="185"/>
      <c r="E72" s="185"/>
      <c r="F72" s="186" t="s">
        <v>170</v>
      </c>
      <c r="G72" s="186"/>
      <c r="H72" s="186"/>
      <c r="I72" s="254" t="s">
        <v>149</v>
      </c>
      <c r="J72" s="255"/>
      <c r="K72" s="107">
        <f>SUM('[2]Программа по годам РСК'!$BC$70:$BC$158)*1000</f>
        <v>33394.056823</v>
      </c>
      <c r="L72" s="129"/>
    </row>
    <row r="73" spans="1:12" s="96" customFormat="1" ht="24.75" customHeight="1" hidden="1" thickBot="1">
      <c r="A73" s="103"/>
      <c r="B73" s="211" t="s">
        <v>147</v>
      </c>
      <c r="C73" s="212"/>
      <c r="D73" s="212"/>
      <c r="E73" s="213"/>
      <c r="F73" s="186" t="s">
        <v>170</v>
      </c>
      <c r="G73" s="186"/>
      <c r="H73" s="186"/>
      <c r="I73" s="254" t="s">
        <v>149</v>
      </c>
      <c r="J73" s="255"/>
      <c r="K73" s="107"/>
      <c r="L73" s="129"/>
    </row>
    <row r="74" spans="2:12" ht="24.75" customHeight="1" thickBot="1">
      <c r="B74" s="181" t="s">
        <v>28</v>
      </c>
      <c r="C74" s="182"/>
      <c r="D74" s="182"/>
      <c r="E74" s="182"/>
      <c r="F74" s="183"/>
      <c r="G74" s="183"/>
      <c r="H74" s="183"/>
      <c r="I74" s="256"/>
      <c r="J74" s="257"/>
      <c r="K74" s="106">
        <f>SUM(K75:K82)</f>
        <v>2891.5197816382597</v>
      </c>
      <c r="L74" s="71"/>
    </row>
    <row r="75" spans="2:12" ht="24.75" customHeight="1">
      <c r="B75" s="195" t="s">
        <v>47</v>
      </c>
      <c r="C75" s="196"/>
      <c r="D75" s="196"/>
      <c r="E75" s="196"/>
      <c r="F75" s="197" t="s">
        <v>170</v>
      </c>
      <c r="G75" s="197"/>
      <c r="H75" s="197"/>
      <c r="I75" s="254" t="s">
        <v>148</v>
      </c>
      <c r="J75" s="255"/>
      <c r="K75" s="107">
        <f>SUM('[2]Программа по годам РСК'!$BC$397:$BC$419)*1000</f>
        <v>2002.9259730049262</v>
      </c>
      <c r="L75" s="71"/>
    </row>
    <row r="76" spans="2:12" ht="24.75" customHeight="1">
      <c r="B76" s="189" t="s">
        <v>48</v>
      </c>
      <c r="C76" s="190"/>
      <c r="D76" s="190"/>
      <c r="E76" s="190"/>
      <c r="F76" s="197" t="s">
        <v>170</v>
      </c>
      <c r="G76" s="197"/>
      <c r="H76" s="197"/>
      <c r="I76" s="254" t="s">
        <v>149</v>
      </c>
      <c r="J76" s="255"/>
      <c r="K76" s="107">
        <f>SUM('[2]Программа по годам РСК'!$BC$420:$BC$431)*1000</f>
        <v>73.99650933333334</v>
      </c>
      <c r="L76" s="71"/>
    </row>
    <row r="77" spans="2:12" ht="24.75" customHeight="1">
      <c r="B77" s="195" t="s">
        <v>49</v>
      </c>
      <c r="C77" s="196"/>
      <c r="D77" s="196"/>
      <c r="E77" s="196"/>
      <c r="F77" s="197" t="s">
        <v>170</v>
      </c>
      <c r="G77" s="197"/>
      <c r="H77" s="197"/>
      <c r="I77" s="254" t="s">
        <v>149</v>
      </c>
      <c r="J77" s="255"/>
      <c r="K77" s="107">
        <f>SUM('[2]Программа по годам РСК'!$BC$432:$BC$443)*1000</f>
        <v>35.8675</v>
      </c>
      <c r="L77" s="66"/>
    </row>
    <row r="78" spans="2:12" ht="24.75" customHeight="1">
      <c r="B78" s="214" t="s">
        <v>151</v>
      </c>
      <c r="C78" s="215"/>
      <c r="D78" s="215"/>
      <c r="E78" s="216"/>
      <c r="F78" s="197" t="s">
        <v>170</v>
      </c>
      <c r="G78" s="197"/>
      <c r="H78" s="197"/>
      <c r="I78" s="258" t="s">
        <v>148</v>
      </c>
      <c r="J78" s="259"/>
      <c r="K78" s="107">
        <f>SUM('[2]Программа по годам РСК'!$BC$444:$BC$455)*1000</f>
        <v>356.22979929999997</v>
      </c>
      <c r="L78" s="66"/>
    </row>
    <row r="79" spans="2:12" ht="45.75" customHeight="1" thickBot="1">
      <c r="B79" s="217" t="s">
        <v>153</v>
      </c>
      <c r="C79" s="218"/>
      <c r="D79" s="218"/>
      <c r="E79" s="219"/>
      <c r="F79" s="197" t="s">
        <v>170</v>
      </c>
      <c r="G79" s="197"/>
      <c r="H79" s="197"/>
      <c r="I79" s="258" t="s">
        <v>157</v>
      </c>
      <c r="J79" s="259"/>
      <c r="K79" s="107">
        <f>SUM('[2]Программа по годам РСК'!$BC$317:$BC$322,'[2]Программа по годам РСК'!$BC$353:$BC$359,'[2]Программа по годам РСК'!$BC$361:$BC$362)*1000</f>
        <v>422.5</v>
      </c>
      <c r="L79" s="66"/>
    </row>
    <row r="80" spans="2:12" ht="70.5" customHeight="1" hidden="1">
      <c r="B80" s="217" t="s">
        <v>152</v>
      </c>
      <c r="C80" s="218"/>
      <c r="D80" s="218"/>
      <c r="E80" s="219"/>
      <c r="F80" s="197" t="s">
        <v>170</v>
      </c>
      <c r="G80" s="197"/>
      <c r="H80" s="197"/>
      <c r="I80" s="258" t="s">
        <v>157</v>
      </c>
      <c r="J80" s="259"/>
      <c r="K80" s="107">
        <f>SUM('[2]Программа по годам РСК'!$BC$325:$BC$348,'[2]Программа по годам РСК'!$BC$350:$BC$351,'[2]Программа по годам РСК'!$BC$367:$BC$395)*1000</f>
        <v>0</v>
      </c>
      <c r="L80" s="66"/>
    </row>
    <row r="81" spans="2:12" ht="60.75" customHeight="1" hidden="1">
      <c r="B81" s="217" t="s">
        <v>154</v>
      </c>
      <c r="C81" s="218"/>
      <c r="D81" s="218"/>
      <c r="E81" s="219"/>
      <c r="F81" s="197" t="s">
        <v>170</v>
      </c>
      <c r="G81" s="197"/>
      <c r="H81" s="197"/>
      <c r="I81" s="258" t="s">
        <v>156</v>
      </c>
      <c r="J81" s="259"/>
      <c r="K81" s="108">
        <f>SUM('[2]Программа по годам РСК'!$BC$462:$BC$463)*1000</f>
        <v>0</v>
      </c>
      <c r="L81" s="66"/>
    </row>
    <row r="82" spans="2:67" ht="63.75" customHeight="1" hidden="1" thickBot="1">
      <c r="B82" s="222" t="s">
        <v>155</v>
      </c>
      <c r="C82" s="223"/>
      <c r="D82" s="223"/>
      <c r="E82" s="224"/>
      <c r="F82" s="225" t="s">
        <v>170</v>
      </c>
      <c r="G82" s="226"/>
      <c r="H82" s="227"/>
      <c r="I82" s="260" t="s">
        <v>156</v>
      </c>
      <c r="J82" s="261"/>
      <c r="K82" s="109">
        <f>SUM('[2]Программа по годам РСК'!$BC$465)*1000</f>
        <v>0</v>
      </c>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256"/>
      <c r="J83" s="257"/>
      <c r="K83" s="106">
        <f>SUM(K84:K85)</f>
        <v>7996.04218</v>
      </c>
      <c r="L83" s="71"/>
    </row>
    <row r="84" spans="2:12" ht="24.75" customHeight="1">
      <c r="B84" s="206" t="s">
        <v>144</v>
      </c>
      <c r="C84" s="207"/>
      <c r="D84" s="207"/>
      <c r="E84" s="207"/>
      <c r="F84" s="208" t="s">
        <v>170</v>
      </c>
      <c r="G84" s="208"/>
      <c r="H84" s="208"/>
      <c r="I84" s="262" t="s">
        <v>150</v>
      </c>
      <c r="J84" s="263"/>
      <c r="K84" s="106">
        <f>SUM('[2]Программа по годам РСК'!$BC$294:$BC$297)*1000</f>
        <v>5627.588500000001</v>
      </c>
      <c r="L84" s="71"/>
    </row>
    <row r="85" spans="2:12" ht="24.75" customHeight="1" thickBot="1">
      <c r="B85" s="232" t="s">
        <v>145</v>
      </c>
      <c r="C85" s="233"/>
      <c r="D85" s="233"/>
      <c r="E85" s="233"/>
      <c r="F85" s="234" t="s">
        <v>170</v>
      </c>
      <c r="G85" s="234"/>
      <c r="H85" s="234"/>
      <c r="I85" s="264" t="s">
        <v>148</v>
      </c>
      <c r="J85" s="265"/>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8.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165</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137</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40" t="s">
        <v>56</v>
      </c>
      <c r="C30" s="241"/>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40" t="s">
        <v>57</v>
      </c>
      <c r="C31" s="241"/>
      <c r="D31" s="98">
        <v>0.08481</v>
      </c>
      <c r="E31" s="45">
        <v>446708.047</v>
      </c>
      <c r="F31" s="101">
        <v>0.08539</v>
      </c>
      <c r="G31" s="45">
        <v>449731.414</v>
      </c>
      <c r="H31" s="44">
        <f t="shared" si="2"/>
        <v>-0.0005799999999999972</v>
      </c>
      <c r="I31" s="47">
        <f t="shared" si="1"/>
        <v>-3023.3669999999693</v>
      </c>
      <c r="J31" s="61"/>
      <c r="M31" s="64"/>
      <c r="O31" s="64"/>
    </row>
    <row r="32" spans="2:15" ht="12.75">
      <c r="B32" s="240" t="s">
        <v>58</v>
      </c>
      <c r="C32" s="241"/>
      <c r="D32" s="98">
        <v>0.18579</v>
      </c>
      <c r="E32" s="45">
        <v>127061.741</v>
      </c>
      <c r="F32" s="101">
        <v>0.18977</v>
      </c>
      <c r="G32" s="45">
        <v>129779.63</v>
      </c>
      <c r="H32" s="44">
        <f t="shared" si="2"/>
        <v>-0.0039799999999999836</v>
      </c>
      <c r="I32" s="47">
        <f t="shared" si="1"/>
        <v>-2717.88900000001</v>
      </c>
      <c r="J32" s="61"/>
      <c r="M32" s="64"/>
      <c r="O32" s="64"/>
    </row>
    <row r="33" spans="2:15" ht="12.75">
      <c r="B33" s="240" t="s">
        <v>59</v>
      </c>
      <c r="C33" s="241"/>
      <c r="D33" s="98">
        <v>0.16838</v>
      </c>
      <c r="E33" s="45">
        <v>176689.016</v>
      </c>
      <c r="F33" s="101">
        <v>0.16856</v>
      </c>
      <c r="G33" s="45">
        <v>176883.892</v>
      </c>
      <c r="H33" s="44">
        <f t="shared" si="2"/>
        <v>-0.00017999999999998573</v>
      </c>
      <c r="I33" s="47">
        <f t="shared" si="1"/>
        <v>-194.8759999999893</v>
      </c>
      <c r="J33" s="61"/>
      <c r="M33" s="64"/>
      <c r="O33" s="64"/>
    </row>
    <row r="34" spans="2:15" ht="12.75">
      <c r="B34" s="240" t="s">
        <v>62</v>
      </c>
      <c r="C34" s="241"/>
      <c r="D34" s="98">
        <v>0.16448</v>
      </c>
      <c r="E34" s="45">
        <v>165759.351</v>
      </c>
      <c r="F34" s="101">
        <v>0.16605</v>
      </c>
      <c r="G34" s="45">
        <v>167347.991</v>
      </c>
      <c r="H34" s="44">
        <f t="shared" si="2"/>
        <v>-0.0015700000000000158</v>
      </c>
      <c r="I34" s="47">
        <f t="shared" si="1"/>
        <v>-1588.640000000014</v>
      </c>
      <c r="J34" s="61"/>
      <c r="M34" s="64"/>
      <c r="O34" s="64"/>
    </row>
    <row r="35" spans="2:15" ht="12.75">
      <c r="B35" s="240" t="s">
        <v>63</v>
      </c>
      <c r="C35" s="241"/>
      <c r="D35" s="98">
        <v>0.22484</v>
      </c>
      <c r="E35" s="45">
        <v>644258.444</v>
      </c>
      <c r="F35" s="101">
        <v>0.19234</v>
      </c>
      <c r="G35" s="45">
        <v>551154.537</v>
      </c>
      <c r="H35" s="44">
        <f t="shared" si="2"/>
        <v>0.0325</v>
      </c>
      <c r="I35" s="47">
        <f t="shared" si="1"/>
        <v>93103.907</v>
      </c>
      <c r="J35" s="61"/>
      <c r="M35" s="64"/>
      <c r="O35" s="64"/>
    </row>
    <row r="36" spans="2:15" ht="12.75">
      <c r="B36" s="240" t="s">
        <v>65</v>
      </c>
      <c r="C36" s="241"/>
      <c r="D36" s="98">
        <v>0.13124</v>
      </c>
      <c r="E36" s="45">
        <v>150206.532</v>
      </c>
      <c r="F36" s="101">
        <v>0.1282</v>
      </c>
      <c r="G36" s="45">
        <v>146725.838</v>
      </c>
      <c r="H36" s="44">
        <f t="shared" si="2"/>
        <v>0.003039999999999987</v>
      </c>
      <c r="I36" s="47">
        <f t="shared" si="1"/>
        <v>3480.6940000000177</v>
      </c>
      <c r="J36" s="61"/>
      <c r="M36" s="64"/>
      <c r="O36" s="64"/>
    </row>
    <row r="37" spans="2:15" ht="12.75">
      <c r="B37" s="240" t="s">
        <v>64</v>
      </c>
      <c r="C37" s="241"/>
      <c r="D37" s="98">
        <v>0.13184</v>
      </c>
      <c r="E37" s="45">
        <v>122544.265</v>
      </c>
      <c r="F37" s="101">
        <v>0.1295</v>
      </c>
      <c r="G37" s="45">
        <v>120370.976</v>
      </c>
      <c r="H37" s="44">
        <f t="shared" si="2"/>
        <v>0.0023400000000000087</v>
      </c>
      <c r="I37" s="47">
        <f t="shared" si="1"/>
        <v>2173.2890000000043</v>
      </c>
      <c r="J37" s="61"/>
      <c r="M37" s="64"/>
      <c r="O37" s="64"/>
    </row>
    <row r="38" spans="2:15" ht="12.75">
      <c r="B38" s="240" t="s">
        <v>61</v>
      </c>
      <c r="C38" s="241"/>
      <c r="D38" s="98">
        <v>0.1935</v>
      </c>
      <c r="E38" s="45">
        <v>181785.021</v>
      </c>
      <c r="F38" s="101">
        <v>0.14914</v>
      </c>
      <c r="G38" s="45">
        <v>140114.784</v>
      </c>
      <c r="H38" s="44">
        <f t="shared" si="2"/>
        <v>0.04436000000000001</v>
      </c>
      <c r="I38" s="47">
        <f t="shared" si="1"/>
        <v>41670.236999999994</v>
      </c>
      <c r="J38" s="61"/>
      <c r="M38" s="64"/>
      <c r="O38" s="64"/>
    </row>
    <row r="39" spans="2:10" ht="13.5" thickBot="1">
      <c r="B39" s="242" t="s">
        <v>60</v>
      </c>
      <c r="C39" s="243"/>
      <c r="D39" s="99">
        <v>0.0718</v>
      </c>
      <c r="E39" s="49">
        <v>275981.99</v>
      </c>
      <c r="F39" s="102">
        <v>0.07272</v>
      </c>
      <c r="G39" s="49">
        <v>279505.393</v>
      </c>
      <c r="H39" s="48">
        <f t="shared" si="2"/>
        <v>-0.0009200000000000041</v>
      </c>
      <c r="I39" s="50">
        <f t="shared" si="1"/>
        <v>-3523.402999999991</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s="103" customFormat="1" ht="24.75" customHeight="1">
      <c r="B43" s="266" t="s">
        <v>138</v>
      </c>
      <c r="C43" s="266"/>
      <c r="D43" s="266"/>
      <c r="E43" s="266"/>
      <c r="F43" s="266"/>
      <c r="G43" s="266"/>
      <c r="H43" s="266"/>
      <c r="I43" s="266"/>
      <c r="J43" s="266"/>
    </row>
    <row r="44" s="103" customFormat="1" ht="12.75" customHeight="1">
      <c r="B44" s="103" t="s">
        <v>139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67" t="s">
        <v>140</v>
      </c>
      <c r="C47" s="267"/>
      <c r="D47" s="267"/>
      <c r="E47" s="267"/>
      <c r="F47" s="267"/>
      <c r="G47" s="267"/>
      <c r="H47" s="267"/>
      <c r="I47" s="267"/>
      <c r="J47" s="26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266" t="s">
        <v>24</v>
      </c>
      <c r="C51" s="266"/>
      <c r="D51" s="266"/>
      <c r="E51" s="266"/>
      <c r="F51" s="266"/>
      <c r="G51" s="266"/>
      <c r="H51" s="266"/>
      <c r="I51" s="266"/>
      <c r="J51" s="266"/>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47">
        <f>D61+F61+H61</f>
        <v>136185.25170550635</v>
      </c>
      <c r="C61" s="248"/>
      <c r="D61" s="249">
        <f>K67</f>
        <v>66106.3567929375</v>
      </c>
      <c r="E61" s="250"/>
      <c r="F61" s="249">
        <f>K74</f>
        <v>47386.50682683225</v>
      </c>
      <c r="G61" s="250"/>
      <c r="H61" s="249">
        <f>K83</f>
        <v>22692.388085736613</v>
      </c>
      <c r="I61" s="251"/>
      <c r="J61" s="250"/>
      <c r="K61" s="65"/>
      <c r="L61" s="65"/>
      <c r="M61" s="65"/>
    </row>
    <row r="63" ht="12.75" hidden="1"/>
    <row r="64" ht="12.75">
      <c r="B64" s="37" t="s">
        <v>146</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106">
        <f>SUM(K68:K73)</f>
        <v>66106.3567929375</v>
      </c>
    </row>
    <row r="68" spans="2:11" ht="24.75" customHeight="1">
      <c r="B68" s="184" t="s">
        <v>142</v>
      </c>
      <c r="C68" s="185"/>
      <c r="D68" s="185"/>
      <c r="E68" s="185"/>
      <c r="F68" s="186" t="s">
        <v>141</v>
      </c>
      <c r="G68" s="186"/>
      <c r="H68" s="186"/>
      <c r="I68" s="252" t="s">
        <v>149</v>
      </c>
      <c r="J68" s="253"/>
      <c r="K68" s="106">
        <v>1532.9934583333334</v>
      </c>
    </row>
    <row r="69" spans="1:11" s="96" customFormat="1" ht="24.75" customHeight="1">
      <c r="A69" s="103"/>
      <c r="B69" s="184" t="s">
        <v>45</v>
      </c>
      <c r="C69" s="185"/>
      <c r="D69" s="185"/>
      <c r="E69" s="185"/>
      <c r="F69" s="186" t="s">
        <v>141</v>
      </c>
      <c r="G69" s="186"/>
      <c r="H69" s="186"/>
      <c r="I69" s="252" t="s">
        <v>149</v>
      </c>
      <c r="J69" s="253"/>
      <c r="K69" s="107">
        <v>1780.2389999999998</v>
      </c>
    </row>
    <row r="70" spans="1:11" s="96" customFormat="1" ht="24.75" customHeight="1">
      <c r="A70" s="103"/>
      <c r="B70" s="189" t="s">
        <v>44</v>
      </c>
      <c r="C70" s="190"/>
      <c r="D70" s="190"/>
      <c r="E70" s="190"/>
      <c r="F70" s="186" t="s">
        <v>141</v>
      </c>
      <c r="G70" s="186"/>
      <c r="H70" s="186"/>
      <c r="I70" s="254" t="s">
        <v>149</v>
      </c>
      <c r="J70" s="255"/>
      <c r="K70" s="107">
        <v>106.81</v>
      </c>
    </row>
    <row r="71" spans="1:11" s="96" customFormat="1" ht="24.75" customHeight="1">
      <c r="A71" s="103"/>
      <c r="B71" s="195" t="s">
        <v>40</v>
      </c>
      <c r="C71" s="196"/>
      <c r="D71" s="196"/>
      <c r="E71" s="196"/>
      <c r="F71" s="186" t="s">
        <v>141</v>
      </c>
      <c r="G71" s="186"/>
      <c r="H71" s="186"/>
      <c r="I71" s="254" t="s">
        <v>149</v>
      </c>
      <c r="J71" s="255"/>
      <c r="K71" s="107">
        <v>2261.1631486041665</v>
      </c>
    </row>
    <row r="72" spans="1:11" s="96" customFormat="1" ht="24.75" customHeight="1">
      <c r="A72" s="103"/>
      <c r="B72" s="184" t="s">
        <v>143</v>
      </c>
      <c r="C72" s="185"/>
      <c r="D72" s="185"/>
      <c r="E72" s="185"/>
      <c r="F72" s="186" t="s">
        <v>141</v>
      </c>
      <c r="G72" s="186"/>
      <c r="H72" s="186"/>
      <c r="I72" s="254" t="s">
        <v>149</v>
      </c>
      <c r="J72" s="255"/>
      <c r="K72" s="107">
        <v>27437.802186</v>
      </c>
    </row>
    <row r="73" spans="1:11" s="96" customFormat="1" ht="24.75" customHeight="1" thickBot="1">
      <c r="A73" s="103"/>
      <c r="B73" s="211" t="s">
        <v>147</v>
      </c>
      <c r="C73" s="212"/>
      <c r="D73" s="212"/>
      <c r="E73" s="213"/>
      <c r="F73" s="186" t="s">
        <v>141</v>
      </c>
      <c r="G73" s="186"/>
      <c r="H73" s="186"/>
      <c r="I73" s="254" t="s">
        <v>149</v>
      </c>
      <c r="J73" s="255"/>
      <c r="K73" s="107">
        <v>32987.348999999995</v>
      </c>
    </row>
    <row r="74" spans="2:11" ht="24.75" customHeight="1" thickBot="1">
      <c r="B74" s="181" t="s">
        <v>28</v>
      </c>
      <c r="C74" s="182"/>
      <c r="D74" s="182"/>
      <c r="E74" s="182"/>
      <c r="F74" s="183"/>
      <c r="G74" s="183"/>
      <c r="H74" s="183"/>
      <c r="I74" s="256"/>
      <c r="J74" s="257"/>
      <c r="K74" s="106">
        <f>SUM(K75:K82)</f>
        <v>47386.50682683225</v>
      </c>
    </row>
    <row r="75" spans="2:11" ht="24.75" customHeight="1">
      <c r="B75" s="195" t="s">
        <v>47</v>
      </c>
      <c r="C75" s="196"/>
      <c r="D75" s="196"/>
      <c r="E75" s="196"/>
      <c r="F75" s="197" t="s">
        <v>141</v>
      </c>
      <c r="G75" s="197"/>
      <c r="H75" s="197"/>
      <c r="I75" s="254" t="s">
        <v>148</v>
      </c>
      <c r="J75" s="255"/>
      <c r="K75" s="107">
        <v>17042.73744590218</v>
      </c>
    </row>
    <row r="76" spans="2:11" ht="24.75" customHeight="1">
      <c r="B76" s="189" t="s">
        <v>48</v>
      </c>
      <c r="C76" s="190"/>
      <c r="D76" s="190"/>
      <c r="E76" s="190"/>
      <c r="F76" s="197" t="s">
        <v>141</v>
      </c>
      <c r="G76" s="197"/>
      <c r="H76" s="197"/>
      <c r="I76" s="254" t="s">
        <v>149</v>
      </c>
      <c r="J76" s="255"/>
      <c r="K76" s="107">
        <v>2615.265596666666</v>
      </c>
    </row>
    <row r="77" spans="2:12" ht="24.75" customHeight="1">
      <c r="B77" s="195" t="s">
        <v>49</v>
      </c>
      <c r="C77" s="196"/>
      <c r="D77" s="196"/>
      <c r="E77" s="196"/>
      <c r="F77" s="197" t="s">
        <v>141</v>
      </c>
      <c r="G77" s="197"/>
      <c r="H77" s="197"/>
      <c r="I77" s="254" t="s">
        <v>149</v>
      </c>
      <c r="J77" s="255"/>
      <c r="K77" s="107">
        <v>2183.6890399999997</v>
      </c>
      <c r="L77" s="65"/>
    </row>
    <row r="78" spans="2:12" ht="24.75" customHeight="1">
      <c r="B78" s="214" t="s">
        <v>151</v>
      </c>
      <c r="C78" s="215"/>
      <c r="D78" s="215"/>
      <c r="E78" s="216"/>
      <c r="F78" s="197" t="s">
        <v>141</v>
      </c>
      <c r="G78" s="197"/>
      <c r="H78" s="197"/>
      <c r="I78" s="258" t="s">
        <v>148</v>
      </c>
      <c r="J78" s="259"/>
      <c r="K78" s="107">
        <v>14662.7504942634</v>
      </c>
      <c r="L78" s="65"/>
    </row>
    <row r="79" spans="2:12" ht="67.5" customHeight="1">
      <c r="B79" s="217" t="s">
        <v>153</v>
      </c>
      <c r="C79" s="218"/>
      <c r="D79" s="218"/>
      <c r="E79" s="219"/>
      <c r="F79" s="197" t="s">
        <v>141</v>
      </c>
      <c r="G79" s="197"/>
      <c r="H79" s="197"/>
      <c r="I79" s="258" t="s">
        <v>156</v>
      </c>
      <c r="J79" s="259"/>
      <c r="K79" s="107">
        <v>1564.1655</v>
      </c>
      <c r="L79" s="65"/>
    </row>
    <row r="80" spans="2:12" ht="70.5" customHeight="1">
      <c r="B80" s="217" t="s">
        <v>152</v>
      </c>
      <c r="C80" s="218"/>
      <c r="D80" s="218"/>
      <c r="E80" s="219"/>
      <c r="F80" s="197" t="s">
        <v>141</v>
      </c>
      <c r="G80" s="197"/>
      <c r="H80" s="197"/>
      <c r="I80" s="258" t="s">
        <v>157</v>
      </c>
      <c r="J80" s="259"/>
      <c r="K80" s="107">
        <v>9114.39405</v>
      </c>
      <c r="L80" s="65"/>
    </row>
    <row r="81" spans="2:12" ht="60.75" customHeight="1">
      <c r="B81" s="217" t="s">
        <v>154</v>
      </c>
      <c r="C81" s="218"/>
      <c r="D81" s="218"/>
      <c r="E81" s="219"/>
      <c r="F81" s="197" t="s">
        <v>141</v>
      </c>
      <c r="G81" s="197"/>
      <c r="H81" s="197"/>
      <c r="I81" s="258" t="s">
        <v>156</v>
      </c>
      <c r="J81" s="259"/>
      <c r="K81" s="108">
        <v>145</v>
      </c>
      <c r="L81" s="65"/>
    </row>
    <row r="82" spans="2:12" ht="63.75" customHeight="1" thickBot="1">
      <c r="B82" s="222" t="s">
        <v>155</v>
      </c>
      <c r="C82" s="223"/>
      <c r="D82" s="223"/>
      <c r="E82" s="224"/>
      <c r="F82" s="225" t="s">
        <v>141</v>
      </c>
      <c r="G82" s="226"/>
      <c r="H82" s="227"/>
      <c r="I82" s="260" t="s">
        <v>156</v>
      </c>
      <c r="J82" s="261"/>
      <c r="K82" s="109">
        <v>58.5047</v>
      </c>
      <c r="L82" s="66"/>
    </row>
    <row r="83" spans="2:11" ht="24.75" customHeight="1" thickBot="1">
      <c r="B83" s="181" t="s">
        <v>29</v>
      </c>
      <c r="C83" s="182"/>
      <c r="D83" s="182"/>
      <c r="E83" s="182"/>
      <c r="F83" s="183"/>
      <c r="G83" s="183"/>
      <c r="H83" s="183"/>
      <c r="I83" s="256"/>
      <c r="J83" s="257"/>
      <c r="K83" s="106">
        <f>SUM(K84:K85)</f>
        <v>22692.388085736613</v>
      </c>
    </row>
    <row r="84" spans="2:11" ht="24.75" customHeight="1">
      <c r="B84" s="206" t="s">
        <v>144</v>
      </c>
      <c r="C84" s="207"/>
      <c r="D84" s="207"/>
      <c r="E84" s="207"/>
      <c r="F84" s="208" t="s">
        <v>141</v>
      </c>
      <c r="G84" s="208"/>
      <c r="H84" s="208"/>
      <c r="I84" s="262" t="s">
        <v>150</v>
      </c>
      <c r="J84" s="263"/>
      <c r="K84" s="106">
        <v>12634.774335736613</v>
      </c>
    </row>
    <row r="85" spans="2:11" ht="24.75" customHeight="1" thickBot="1">
      <c r="B85" s="232" t="s">
        <v>145</v>
      </c>
      <c r="C85" s="233"/>
      <c r="D85" s="233"/>
      <c r="E85" s="233"/>
      <c r="F85" s="234" t="s">
        <v>141</v>
      </c>
      <c r="G85" s="234"/>
      <c r="H85" s="234"/>
      <c r="I85" s="264" t="s">
        <v>148</v>
      </c>
      <c r="J85" s="265"/>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3">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9:E69"/>
    <mergeCell ref="F69:H69"/>
    <mergeCell ref="I69:J69"/>
    <mergeCell ref="B68:E68"/>
    <mergeCell ref="I68:J68"/>
    <mergeCell ref="F68:H68"/>
    <mergeCell ref="B70:E70"/>
    <mergeCell ref="F70:H70"/>
    <mergeCell ref="I70:J70"/>
    <mergeCell ref="B71:E71"/>
    <mergeCell ref="F71:H71"/>
    <mergeCell ref="I71:J71"/>
    <mergeCell ref="B80:E80"/>
    <mergeCell ref="B81:E81"/>
    <mergeCell ref="I81:J81"/>
    <mergeCell ref="I74:J74"/>
    <mergeCell ref="I75:J75"/>
    <mergeCell ref="B75:E75"/>
    <mergeCell ref="F75:H75"/>
    <mergeCell ref="B78:E78"/>
    <mergeCell ref="I76:J76"/>
    <mergeCell ref="B76:E76"/>
    <mergeCell ref="F76:H76"/>
    <mergeCell ref="I78:J78"/>
    <mergeCell ref="B79:E79"/>
    <mergeCell ref="F77:H77"/>
    <mergeCell ref="I77:J77"/>
    <mergeCell ref="F84:H84"/>
    <mergeCell ref="I84:J84"/>
    <mergeCell ref="F78:H78"/>
    <mergeCell ref="F79:H79"/>
    <mergeCell ref="F80:H80"/>
    <mergeCell ref="I80:J80"/>
    <mergeCell ref="F81:H81"/>
    <mergeCell ref="B93:J93"/>
    <mergeCell ref="B82:E82"/>
    <mergeCell ref="F82:H82"/>
    <mergeCell ref="I82:J82"/>
    <mergeCell ref="B83:E83"/>
    <mergeCell ref="F83:H83"/>
    <mergeCell ref="I83:J83"/>
    <mergeCell ref="B84:E84"/>
    <mergeCell ref="B94:J94"/>
    <mergeCell ref="B95:J95"/>
    <mergeCell ref="B96:J96"/>
    <mergeCell ref="B97:J97"/>
    <mergeCell ref="B43:J43"/>
    <mergeCell ref="B85:E85"/>
    <mergeCell ref="F85:H85"/>
    <mergeCell ref="I85:J85"/>
    <mergeCell ref="B91:J91"/>
    <mergeCell ref="B92:J92"/>
    <mergeCell ref="I79:J79"/>
    <mergeCell ref="B72:E72"/>
    <mergeCell ref="F72:H72"/>
    <mergeCell ref="I72:J72"/>
    <mergeCell ref="B73:E73"/>
    <mergeCell ref="F73:H73"/>
    <mergeCell ref="I73:J73"/>
    <mergeCell ref="B74:E74"/>
    <mergeCell ref="F74:H74"/>
    <mergeCell ref="B77:E77"/>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9.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146" t="s">
        <v>133</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134</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40" t="s">
        <v>56</v>
      </c>
      <c r="C30" s="241"/>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40" t="s">
        <v>57</v>
      </c>
      <c r="C31" s="241"/>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40" t="s">
        <v>58</v>
      </c>
      <c r="C32" s="241"/>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40" t="s">
        <v>59</v>
      </c>
      <c r="C33" s="241"/>
      <c r="D33" s="98">
        <v>0.18825</v>
      </c>
      <c r="E33" s="45">
        <v>192891.918</v>
      </c>
      <c r="F33" s="101">
        <f>'[1]12 мес'!$R$14/100</f>
        <v>0.17404</v>
      </c>
      <c r="G33" s="45">
        <v>178330.481</v>
      </c>
      <c r="H33" s="44">
        <f t="shared" si="1"/>
        <v>0.01421</v>
      </c>
      <c r="I33" s="47">
        <f t="shared" si="0"/>
        <v>14561.437000000005</v>
      </c>
      <c r="J33" s="61"/>
      <c r="M33" s="64"/>
      <c r="O33" s="64"/>
    </row>
    <row r="34" spans="2:15" ht="12.75">
      <c r="B34" s="240" t="s">
        <v>62</v>
      </c>
      <c r="C34" s="241"/>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40" t="s">
        <v>63</v>
      </c>
      <c r="C35" s="241"/>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40" t="s">
        <v>65</v>
      </c>
      <c r="C36" s="241"/>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40" t="s">
        <v>64</v>
      </c>
      <c r="C37" s="241"/>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40" t="s">
        <v>61</v>
      </c>
      <c r="C38" s="241"/>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42" t="s">
        <v>60</v>
      </c>
      <c r="C39" s="243"/>
      <c r="D39" s="99">
        <v>0.07715</v>
      </c>
      <c r="E39" s="49">
        <v>293096.163</v>
      </c>
      <c r="F39" s="102">
        <f>'[1]12 мес'!$R$10/100</f>
        <v>0.07776</v>
      </c>
      <c r="G39" s="49">
        <v>295394.622</v>
      </c>
      <c r="H39" s="48">
        <f t="shared" si="1"/>
        <v>-0.0006099999999999994</v>
      </c>
      <c r="I39" s="50">
        <f t="shared" si="0"/>
        <v>-2298.4589999999735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82" t="s">
        <v>136</v>
      </c>
      <c r="C47" s="282"/>
      <c r="D47" s="282"/>
      <c r="E47" s="282"/>
      <c r="F47" s="282"/>
      <c r="G47" s="282"/>
      <c r="H47" s="282"/>
      <c r="I47" s="282"/>
      <c r="J47" s="282"/>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83">
        <f>D61+F61+H61</f>
        <v>75773.8735612905</v>
      </c>
      <c r="C61" s="284"/>
      <c r="D61" s="285">
        <f>K67</f>
        <v>5383.4209382125</v>
      </c>
      <c r="E61" s="286"/>
      <c r="F61" s="285">
        <f>K72</f>
        <v>22479.15123776613</v>
      </c>
      <c r="G61" s="286"/>
      <c r="H61" s="285">
        <f>K79</f>
        <v>47911.301385311875</v>
      </c>
      <c r="I61" s="287"/>
      <c r="J61" s="286"/>
      <c r="K61" s="65">
        <f>D61</f>
        <v>5383.4209382125</v>
      </c>
      <c r="L61" s="65">
        <f>F61-K75</f>
        <v>22124.811610493405</v>
      </c>
      <c r="M61" s="65">
        <f>H61+K75</f>
        <v>48265.6410125846</v>
      </c>
    </row>
    <row r="63" ht="12.75">
      <c r="N63" s="65"/>
    </row>
    <row r="64" ht="12.75">
      <c r="B64" s="37" t="s">
        <v>81</v>
      </c>
    </row>
    <row r="65" ht="13.5" thickBot="1"/>
    <row r="66" spans="2:14" ht="24.75" customHeight="1" thickBot="1">
      <c r="B66" s="170" t="s">
        <v>39</v>
      </c>
      <c r="C66" s="171"/>
      <c r="D66" s="171"/>
      <c r="E66" s="171"/>
      <c r="F66" s="171" t="s">
        <v>68</v>
      </c>
      <c r="G66" s="171"/>
      <c r="H66" s="171"/>
      <c r="I66" s="171" t="s">
        <v>51</v>
      </c>
      <c r="J66" s="172"/>
      <c r="M66" s="65">
        <f>M67+M79</f>
        <v>75773.8735612905</v>
      </c>
      <c r="N66" s="65">
        <f>N67+N79</f>
        <v>75773.8735612905</v>
      </c>
    </row>
    <row r="67" spans="2:14" ht="24.75" customHeight="1" thickBot="1">
      <c r="B67" s="181" t="s">
        <v>27</v>
      </c>
      <c r="C67" s="182"/>
      <c r="D67" s="182"/>
      <c r="E67" s="182"/>
      <c r="F67" s="183"/>
      <c r="G67" s="183"/>
      <c r="H67" s="183"/>
      <c r="I67" s="171"/>
      <c r="J67" s="172"/>
      <c r="K67" s="110">
        <f>SUM(K68:K71)</f>
        <v>5383.4209382125</v>
      </c>
      <c r="M67" s="65">
        <f>K67+K72</f>
        <v>27862.572175978632</v>
      </c>
      <c r="N67" s="65">
        <f>M67-K75</f>
        <v>27508.232548705906</v>
      </c>
    </row>
    <row r="68" spans="1:14" s="96" customFormat="1" ht="24.75" customHeight="1">
      <c r="A68" s="103"/>
      <c r="B68" s="184" t="s">
        <v>45</v>
      </c>
      <c r="C68" s="185"/>
      <c r="D68" s="185"/>
      <c r="E68" s="185"/>
      <c r="F68" s="186" t="s">
        <v>132</v>
      </c>
      <c r="G68" s="186"/>
      <c r="H68" s="186"/>
      <c r="I68" s="288" t="s">
        <v>52</v>
      </c>
      <c r="J68" s="289"/>
      <c r="K68" s="111">
        <v>3552.16</v>
      </c>
      <c r="L68" s="103"/>
      <c r="M68" s="103"/>
      <c r="N68" s="103"/>
    </row>
    <row r="69" spans="1:14" s="96" customFormat="1" ht="24.75" customHeight="1">
      <c r="A69" s="103"/>
      <c r="B69" s="189" t="s">
        <v>44</v>
      </c>
      <c r="C69" s="190"/>
      <c r="D69" s="190"/>
      <c r="E69" s="190"/>
      <c r="F69" s="197" t="s">
        <v>132</v>
      </c>
      <c r="G69" s="197"/>
      <c r="H69" s="197"/>
      <c r="I69" s="277" t="s">
        <v>52</v>
      </c>
      <c r="J69" s="278"/>
      <c r="K69" s="111">
        <v>150.065</v>
      </c>
      <c r="L69" s="103"/>
      <c r="M69" s="103"/>
      <c r="N69" s="103"/>
    </row>
    <row r="70" spans="1:14" s="96" customFormat="1" ht="24.75" customHeight="1">
      <c r="A70" s="103"/>
      <c r="B70" s="195" t="s">
        <v>40</v>
      </c>
      <c r="C70" s="196"/>
      <c r="D70" s="196"/>
      <c r="E70" s="196"/>
      <c r="F70" s="197" t="s">
        <v>132</v>
      </c>
      <c r="G70" s="197"/>
      <c r="H70" s="197"/>
      <c r="I70" s="277" t="s">
        <v>52</v>
      </c>
      <c r="J70" s="278"/>
      <c r="K70" s="111">
        <v>1341.7839382124998</v>
      </c>
      <c r="L70" s="103"/>
      <c r="M70" s="103"/>
      <c r="N70" s="103"/>
    </row>
    <row r="71" spans="1:14" ht="24.75" customHeight="1" thickBot="1">
      <c r="A71" s="103"/>
      <c r="B71" s="290" t="s">
        <v>159</v>
      </c>
      <c r="C71" s="291"/>
      <c r="D71" s="291"/>
      <c r="E71" s="292"/>
      <c r="F71" s="197" t="s">
        <v>132</v>
      </c>
      <c r="G71" s="197"/>
      <c r="H71" s="197"/>
      <c r="I71" s="277" t="s">
        <v>52</v>
      </c>
      <c r="J71" s="278"/>
      <c r="K71" s="111">
        <v>339.412</v>
      </c>
      <c r="L71" s="103"/>
      <c r="M71" s="103"/>
      <c r="N71" s="103"/>
    </row>
    <row r="72" spans="2:11" ht="24.75" customHeight="1" thickBot="1">
      <c r="B72" s="181" t="s">
        <v>28</v>
      </c>
      <c r="C72" s="182"/>
      <c r="D72" s="182"/>
      <c r="E72" s="182"/>
      <c r="F72" s="183"/>
      <c r="G72" s="183"/>
      <c r="H72" s="183"/>
      <c r="I72" s="293"/>
      <c r="J72" s="294"/>
      <c r="K72" s="110">
        <f>SUM(K73:K78)</f>
        <v>22479.15123776613</v>
      </c>
    </row>
    <row r="73" spans="2:11" ht="24.75" customHeight="1">
      <c r="B73" s="41" t="s">
        <v>46</v>
      </c>
      <c r="C73" s="42"/>
      <c r="D73" s="42"/>
      <c r="E73" s="42"/>
      <c r="F73" s="295" t="s">
        <v>132</v>
      </c>
      <c r="G73" s="295"/>
      <c r="H73" s="295"/>
      <c r="I73" s="288" t="s">
        <v>54</v>
      </c>
      <c r="J73" s="289"/>
      <c r="K73" s="112">
        <v>133.172</v>
      </c>
    </row>
    <row r="74" spans="2:11" ht="24.75" customHeight="1">
      <c r="B74" s="274" t="s">
        <v>47</v>
      </c>
      <c r="C74" s="275"/>
      <c r="D74" s="275"/>
      <c r="E74" s="275"/>
      <c r="F74" s="276" t="s">
        <v>132</v>
      </c>
      <c r="G74" s="276"/>
      <c r="H74" s="276"/>
      <c r="I74" s="277" t="s">
        <v>54</v>
      </c>
      <c r="J74" s="278"/>
      <c r="K74" s="112">
        <v>5789.1275000000005</v>
      </c>
    </row>
    <row r="75" spans="2:12" ht="24.75" customHeight="1">
      <c r="B75" s="274" t="s">
        <v>41</v>
      </c>
      <c r="C75" s="275"/>
      <c r="D75" s="275"/>
      <c r="E75" s="275"/>
      <c r="F75" s="276" t="s">
        <v>132</v>
      </c>
      <c r="G75" s="276"/>
      <c r="H75" s="276"/>
      <c r="I75" s="277" t="s">
        <v>54</v>
      </c>
      <c r="J75" s="278"/>
      <c r="K75" s="79">
        <v>354.339627272727</v>
      </c>
      <c r="L75" s="65"/>
    </row>
    <row r="76" spans="2:11" ht="24.75" customHeight="1">
      <c r="B76" s="296" t="s">
        <v>48</v>
      </c>
      <c r="C76" s="297"/>
      <c r="D76" s="297"/>
      <c r="E76" s="297"/>
      <c r="F76" s="276" t="s">
        <v>132</v>
      </c>
      <c r="G76" s="276"/>
      <c r="H76" s="276"/>
      <c r="I76" s="277" t="s">
        <v>54</v>
      </c>
      <c r="J76" s="278"/>
      <c r="K76" s="112">
        <v>854.3815314703202</v>
      </c>
    </row>
    <row r="77" spans="2:12" ht="24.75" customHeight="1">
      <c r="B77" s="274" t="s">
        <v>49</v>
      </c>
      <c r="C77" s="275"/>
      <c r="D77" s="275"/>
      <c r="E77" s="275"/>
      <c r="F77" s="276" t="s">
        <v>132</v>
      </c>
      <c r="G77" s="276"/>
      <c r="H77" s="276"/>
      <c r="I77" s="277" t="s">
        <v>54</v>
      </c>
      <c r="J77" s="278"/>
      <c r="K77" s="112">
        <v>273.5373434153846</v>
      </c>
      <c r="L77" s="65"/>
    </row>
    <row r="78" spans="2:11" ht="24.75" customHeight="1" thickBot="1">
      <c r="B78" s="296" t="s">
        <v>82</v>
      </c>
      <c r="C78" s="297"/>
      <c r="D78" s="297"/>
      <c r="E78" s="297"/>
      <c r="F78" s="276" t="s">
        <v>132</v>
      </c>
      <c r="G78" s="276"/>
      <c r="H78" s="276"/>
      <c r="I78" s="277" t="s">
        <v>53</v>
      </c>
      <c r="J78" s="278"/>
      <c r="K78" s="79">
        <v>15074.5932356077</v>
      </c>
    </row>
    <row r="79" spans="2:14" ht="24.75" customHeight="1" thickBot="1">
      <c r="B79" s="298" t="s">
        <v>29</v>
      </c>
      <c r="C79" s="299"/>
      <c r="D79" s="299"/>
      <c r="E79" s="299"/>
      <c r="F79" s="300"/>
      <c r="G79" s="300"/>
      <c r="H79" s="300"/>
      <c r="I79" s="301"/>
      <c r="J79" s="302"/>
      <c r="K79" s="110">
        <f>SUM(K80:K83)</f>
        <v>47911.301385311875</v>
      </c>
      <c r="M79" s="65">
        <f>K79</f>
        <v>47911.301385311875</v>
      </c>
      <c r="N79" s="65">
        <f>M79+K75</f>
        <v>48265.6410125846</v>
      </c>
    </row>
    <row r="80" spans="2:11" ht="24.75" customHeight="1">
      <c r="B80" s="303" t="s">
        <v>43</v>
      </c>
      <c r="C80" s="304"/>
      <c r="D80" s="304"/>
      <c r="E80" s="304"/>
      <c r="F80" s="305" t="s">
        <v>132</v>
      </c>
      <c r="G80" s="305"/>
      <c r="H80" s="305"/>
      <c r="I80" s="306" t="s">
        <v>52</v>
      </c>
      <c r="J80" s="307"/>
      <c r="K80" s="79">
        <v>20997.115</v>
      </c>
    </row>
    <row r="81" spans="2:14" ht="12.75">
      <c r="B81" s="274" t="s">
        <v>160</v>
      </c>
      <c r="C81" s="275"/>
      <c r="D81" s="275"/>
      <c r="E81" s="275"/>
      <c r="F81" s="276" t="s">
        <v>132</v>
      </c>
      <c r="G81" s="276"/>
      <c r="H81" s="276"/>
      <c r="I81" s="277" t="s">
        <v>161</v>
      </c>
      <c r="J81" s="278"/>
      <c r="K81" s="65">
        <v>8485.784430424648</v>
      </c>
      <c r="M81">
        <v>0.3445</v>
      </c>
      <c r="N81" s="65">
        <f>K79*M81</f>
        <v>16505.44332723994</v>
      </c>
    </row>
    <row r="82" spans="2:11" ht="12.75">
      <c r="B82" s="279" t="s">
        <v>162</v>
      </c>
      <c r="C82" s="280"/>
      <c r="D82" s="280"/>
      <c r="E82" s="281"/>
      <c r="F82" s="276" t="s">
        <v>132</v>
      </c>
      <c r="G82" s="276"/>
      <c r="H82" s="276"/>
      <c r="I82" s="277" t="s">
        <v>53</v>
      </c>
      <c r="J82" s="278"/>
      <c r="K82" s="65">
        <v>5579.21052631579</v>
      </c>
    </row>
    <row r="83" spans="2:11" ht="13.5" thickBot="1">
      <c r="B83" s="268" t="s">
        <v>163</v>
      </c>
      <c r="C83" s="269"/>
      <c r="D83" s="269"/>
      <c r="E83" s="270"/>
      <c r="F83" s="271" t="s">
        <v>132</v>
      </c>
      <c r="G83" s="271"/>
      <c r="H83" s="271"/>
      <c r="I83" s="272" t="s">
        <v>53</v>
      </c>
      <c r="J83" s="273"/>
      <c r="K83" s="65">
        <v>12849.191428571427</v>
      </c>
    </row>
    <row r="85" spans="2:10" ht="68.25" customHeight="1">
      <c r="B85" s="166" t="s">
        <v>30</v>
      </c>
      <c r="C85" s="166"/>
      <c r="D85" s="166"/>
      <c r="E85" s="166"/>
      <c r="F85" s="166"/>
      <c r="G85" s="166"/>
      <c r="H85" s="166"/>
      <c r="I85" s="166"/>
      <c r="J85" s="166"/>
    </row>
    <row r="86" spans="2:10" ht="90" customHeight="1">
      <c r="B86" s="166" t="s">
        <v>35</v>
      </c>
      <c r="C86" s="166"/>
      <c r="D86" s="166"/>
      <c r="E86" s="166"/>
      <c r="F86" s="166"/>
      <c r="G86" s="166"/>
      <c r="H86" s="166"/>
      <c r="I86" s="166"/>
      <c r="J86" s="166"/>
    </row>
    <row r="87" spans="2:10" ht="32.25" customHeight="1">
      <c r="B87" s="166" t="s">
        <v>31</v>
      </c>
      <c r="C87" s="166"/>
      <c r="D87" s="166"/>
      <c r="E87" s="166"/>
      <c r="F87" s="166"/>
      <c r="G87" s="166"/>
      <c r="H87" s="166"/>
      <c r="I87" s="166"/>
      <c r="J87" s="166"/>
    </row>
    <row r="88" spans="2:10" ht="69" customHeight="1">
      <c r="B88" s="166" t="s">
        <v>32</v>
      </c>
      <c r="C88" s="166"/>
      <c r="D88" s="166"/>
      <c r="E88" s="166"/>
      <c r="F88" s="166"/>
      <c r="G88" s="166"/>
      <c r="H88" s="166"/>
      <c r="I88" s="166"/>
      <c r="J88" s="166"/>
    </row>
    <row r="89" spans="2:10" ht="170.25" customHeight="1">
      <c r="B89" s="166" t="s">
        <v>33</v>
      </c>
      <c r="C89" s="166"/>
      <c r="D89" s="166"/>
      <c r="E89" s="166"/>
      <c r="F89" s="166"/>
      <c r="G89" s="166"/>
      <c r="H89" s="166"/>
      <c r="I89" s="166"/>
      <c r="J89" s="166"/>
    </row>
    <row r="90" spans="2:10" ht="55.5" customHeight="1">
      <c r="B90" s="166" t="s">
        <v>34</v>
      </c>
      <c r="C90" s="166"/>
      <c r="D90" s="166"/>
      <c r="E90" s="166"/>
      <c r="F90" s="166"/>
      <c r="G90" s="166"/>
      <c r="H90" s="166"/>
      <c r="I90" s="166"/>
      <c r="J90" s="166"/>
    </row>
    <row r="91" spans="2:10" ht="45.75" customHeight="1">
      <c r="B91" s="166" t="s">
        <v>36</v>
      </c>
      <c r="C91" s="166"/>
      <c r="D91" s="166"/>
      <c r="E91" s="166"/>
      <c r="F91" s="166"/>
      <c r="G91" s="166"/>
      <c r="H91" s="166"/>
      <c r="I91" s="166"/>
      <c r="J91" s="166"/>
    </row>
    <row r="92" spans="2:10" ht="47.25" customHeight="1">
      <c r="B92" s="166" t="s">
        <v>36</v>
      </c>
      <c r="C92" s="166"/>
      <c r="D92" s="166"/>
      <c r="E92" s="166"/>
      <c r="F92" s="166"/>
      <c r="G92" s="166"/>
      <c r="H92" s="166"/>
      <c r="I92" s="166"/>
      <c r="J92" s="166"/>
    </row>
  </sheetData>
  <sheetProtection/>
  <mergeCells count="106">
    <mergeCell ref="B89:J89"/>
    <mergeCell ref="B90:J90"/>
    <mergeCell ref="B91:J91"/>
    <mergeCell ref="B92:J92"/>
    <mergeCell ref="B80:E80"/>
    <mergeCell ref="F80:H80"/>
    <mergeCell ref="I80:J80"/>
    <mergeCell ref="B86:J86"/>
    <mergeCell ref="B87:J87"/>
    <mergeCell ref="B88:J88"/>
    <mergeCell ref="B78:E78"/>
    <mergeCell ref="F78:H78"/>
    <mergeCell ref="I78:J78"/>
    <mergeCell ref="B79:E79"/>
    <mergeCell ref="F79:H79"/>
    <mergeCell ref="I79:J79"/>
    <mergeCell ref="B76:E76"/>
    <mergeCell ref="F76:H76"/>
    <mergeCell ref="I76:J76"/>
    <mergeCell ref="B77:E77"/>
    <mergeCell ref="F77:H77"/>
    <mergeCell ref="I77:J77"/>
    <mergeCell ref="B74:E74"/>
    <mergeCell ref="F74:H74"/>
    <mergeCell ref="I74:J74"/>
    <mergeCell ref="B75:E75"/>
    <mergeCell ref="F75:H75"/>
    <mergeCell ref="I75:J75"/>
    <mergeCell ref="B71:E71"/>
    <mergeCell ref="F71:H71"/>
    <mergeCell ref="I71:J71"/>
    <mergeCell ref="F72:H72"/>
    <mergeCell ref="I72:J72"/>
    <mergeCell ref="F73:H73"/>
    <mergeCell ref="I73:J73"/>
    <mergeCell ref="B72:E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 ref="B83:E83"/>
    <mergeCell ref="F83:H83"/>
    <mergeCell ref="I83:J83"/>
    <mergeCell ref="B85:J85"/>
    <mergeCell ref="B81:E81"/>
    <mergeCell ref="F81:H81"/>
    <mergeCell ref="I81:J81"/>
    <mergeCell ref="B82:E82"/>
    <mergeCell ref="F82:H82"/>
    <mergeCell ref="I82:J82"/>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Байдин Е.С.</cp:lastModifiedBy>
  <cp:lastPrinted>2015-02-04T07:45:57Z</cp:lastPrinted>
  <dcterms:created xsi:type="dcterms:W3CDTF">2010-02-15T11:18:33Z</dcterms:created>
  <dcterms:modified xsi:type="dcterms:W3CDTF">2020-03-02T15:09:07Z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